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perthairport-my.sharepoint.com/personal/greg_jacobson_perthairport_com_au/Documents/Modern Slavery/"/>
    </mc:Choice>
  </mc:AlternateContent>
  <xr:revisionPtr revIDLastSave="0" documentId="8_{B9044442-A713-48A2-9072-B76539789E44}" xr6:coauthVersionLast="47" xr6:coauthVersionMax="47" xr10:uidLastSave="{00000000-0000-0000-0000-000000000000}"/>
  <bookViews>
    <workbookView xWindow="28680" yWindow="-120" windowWidth="29040" windowHeight="15840" xr2:uid="{08DFD94F-4A6E-415C-A628-B092D15D4CCA}"/>
  </bookViews>
  <sheets>
    <sheet name="Survey" sheetId="1" r:id="rId1"/>
    <sheet name="Sheet2" sheetId="2" state="hidden" r:id="rId2"/>
    <sheet name="Sheet3" sheetId="4" state="hidden" r:id="rId3"/>
  </sheets>
  <definedNames>
    <definedName name="_xlnm.Print_Area" localSheetId="0">Survey!$A$1:$Z$74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G53" i="1"/>
  <c r="G54" i="1"/>
  <c r="G52" i="1"/>
  <c r="D53" i="1"/>
  <c r="D54" i="1"/>
  <c r="D52" i="1"/>
  <c r="D44" i="1"/>
  <c r="D45" i="1"/>
  <c r="D43" i="1"/>
  <c r="D28" i="1"/>
  <c r="D40" i="1"/>
  <c r="D38" i="1"/>
  <c r="D18" i="1"/>
  <c r="D46" i="1"/>
  <c r="D24" i="1"/>
  <c r="G66" i="1"/>
  <c r="L76" i="1"/>
  <c r="G68" i="1"/>
  <c r="G48" i="1"/>
  <c r="G42" i="1"/>
  <c r="G41" i="1"/>
  <c r="G35" i="1"/>
  <c r="G33" i="1"/>
  <c r="G31" i="1"/>
  <c r="G29" i="1"/>
  <c r="G27" i="1"/>
  <c r="G25" i="1"/>
  <c r="G15" i="1"/>
  <c r="G14" i="1"/>
  <c r="J8" i="1"/>
  <c r="J7" i="1"/>
  <c r="G26" i="1"/>
  <c r="L78" i="1"/>
  <c r="L77" i="1"/>
  <c r="L75" i="1"/>
  <c r="L74" i="1"/>
  <c r="G67" i="1"/>
  <c r="D66" i="1"/>
  <c r="G65" i="1"/>
  <c r="G64" i="1"/>
  <c r="D64" i="1"/>
  <c r="G63" i="1"/>
  <c r="G62" i="1"/>
  <c r="D63" i="1"/>
  <c r="D62" i="1"/>
  <c r="G61" i="1"/>
  <c r="D61" i="1"/>
  <c r="D60" i="1"/>
  <c r="D59" i="1"/>
  <c r="G57" i="1"/>
  <c r="G60" i="1"/>
  <c r="G59" i="1"/>
  <c r="G58" i="1"/>
  <c r="D58" i="1"/>
  <c r="D57" i="1"/>
  <c r="D56" i="1"/>
  <c r="G49" i="1" l="1"/>
  <c r="D47" i="1"/>
  <c r="G39" i="1"/>
  <c r="G40" i="1"/>
  <c r="G43" i="1"/>
  <c r="D22" i="1"/>
  <c r="G18" i="1"/>
  <c r="D26" i="1"/>
  <c r="D23" i="1"/>
  <c r="G16" i="1"/>
  <c r="G55" i="1"/>
  <c r="G47" i="1"/>
  <c r="G44" i="1"/>
  <c r="G38" i="1"/>
  <c r="G34" i="1"/>
  <c r="G32" i="1"/>
  <c r="G28" i="1"/>
  <c r="G24" i="1"/>
  <c r="G20" i="1"/>
  <c r="G22" i="1"/>
  <c r="G23" i="1"/>
  <c r="G30" i="1"/>
  <c r="G45" i="1"/>
  <c r="G46" i="1"/>
  <c r="G56" i="1"/>
  <c r="G70" i="1" l="1"/>
  <c r="G50" i="1"/>
  <c r="G36" i="1"/>
  <c r="G74" i="1" l="1"/>
  <c r="F75" i="1" s="1"/>
</calcChain>
</file>

<file path=xl/sharedStrings.xml><?xml version="1.0" encoding="utf-8"?>
<sst xmlns="http://schemas.openxmlformats.org/spreadsheetml/2006/main" count="592" uniqueCount="344">
  <si>
    <t>Your name and Position</t>
  </si>
  <si>
    <t>Your email address</t>
  </si>
  <si>
    <t>ACN/ABN or other</t>
  </si>
  <si>
    <t>How many full time staff members work for your company?</t>
  </si>
  <si>
    <t xml:space="preserve">What type of work does your company do?
</t>
  </si>
  <si>
    <t xml:space="preserve">POLICIES AND GOVERNANCE </t>
  </si>
  <si>
    <t>ASSESSMENT OF MODERN SLAVERY RISK IN SUPPLY CHAIN</t>
  </si>
  <si>
    <t>ASSESSMENT OF MODERN SLAVERY RISK IN OPERATIONS</t>
  </si>
  <si>
    <t>BACKGROUND INFORMATION ABOUT YOUR COMPANY</t>
  </si>
  <si>
    <t>Australian revenue for past year?</t>
  </si>
  <si>
    <t>Date questionnaire completed?</t>
  </si>
  <si>
    <t>Policy Against Modern Slavery</t>
  </si>
  <si>
    <t>Yes</t>
  </si>
  <si>
    <t>No</t>
  </si>
  <si>
    <t>Publish Modern Slavery Statement</t>
  </si>
  <si>
    <t>Training to employees on Modern Slavery risk</t>
  </si>
  <si>
    <t>Does your company  have a person or team responsible for overseeing modern slavery risks in your operations and supply chain?</t>
  </si>
  <si>
    <t>Company  Name</t>
  </si>
  <si>
    <t>Person or team responsible for overseeing modern slavery risks</t>
  </si>
  <si>
    <t>Confidential Mechanism for reporting Modern Slavery</t>
  </si>
  <si>
    <t>yes</t>
  </si>
  <si>
    <t>Process in place to investigate, respond to and remediate modern slavery allegations</t>
  </si>
  <si>
    <t xml:space="preserve">Human Rights and modern slavery tied into bonuses </t>
  </si>
  <si>
    <t>Tracking of performance through metrics</t>
  </si>
  <si>
    <t>Participation in Anti-Slavery Initiatives</t>
  </si>
  <si>
    <t>Basic/Low: 
These companies have initiated some basic processes, but they are inconsistently applied. They lack specific anti-slavery policies, sufficient training, and comprehensive risk understanding.</t>
  </si>
  <si>
    <t>Developing: 
These companies are establishing anti-slavery processes, with varying levels of communication and enforcement. They show a growing understanding of risks, but still need to enhance whistleblowing policies, due diligence, contractual language, employment practices, and training programs.</t>
  </si>
  <si>
    <t>Established: 
These companies have formal anti-slavery policies and processes, communicate them to stakeholders, provide extensive training, have effective whistleblowing policies, manage risks, track incidents, conduct due diligence, enforce contractual language, and maintain excellent employment practices.</t>
  </si>
  <si>
    <t>Leading: 
Beyond the above, these companies have fully integrated anti-slavery policies, with a focus on constant improvement. They proactively manage supply chain risks, participate in working groups, offer thorough training, link human rights to bonuses and job evaluations, track performance, conduct supplier audits, and are deeply committed to combating modern slavery.</t>
  </si>
  <si>
    <t>Moderate</t>
  </si>
  <si>
    <r>
      <rPr>
        <b/>
        <sz val="11"/>
        <color theme="1"/>
        <rFont val="Calibri"/>
        <family val="2"/>
        <scheme val="minor"/>
      </rPr>
      <t>None</t>
    </r>
    <r>
      <rPr>
        <sz val="11"/>
        <color theme="1"/>
        <rFont val="Calibri"/>
        <family val="2"/>
        <scheme val="minor"/>
      </rPr>
      <t xml:space="preserve">: You have  limited or no visibility of your supply chain; or 
</t>
    </r>
    <r>
      <rPr>
        <b/>
        <sz val="11"/>
        <color theme="1"/>
        <rFont val="Calibri"/>
        <family val="2"/>
        <scheme val="minor"/>
      </rPr>
      <t>Developing</t>
    </r>
    <r>
      <rPr>
        <sz val="11"/>
        <color theme="1"/>
        <rFont val="Calibri"/>
        <family val="2"/>
        <scheme val="minor"/>
      </rPr>
      <t xml:space="preserve">: You have identified major Tier One suppliers and have partially or fully mapped the supply chains for key products and services of your supply chain. </t>
    </r>
  </si>
  <si>
    <r>
      <rPr>
        <b/>
        <sz val="11"/>
        <color theme="1"/>
        <rFont val="Calibri"/>
        <family val="2"/>
        <scheme val="minor"/>
      </rPr>
      <t>Developing</t>
    </r>
    <r>
      <rPr>
        <sz val="11"/>
        <color theme="1"/>
        <rFont val="Calibri"/>
        <family val="2"/>
        <scheme val="minor"/>
      </rPr>
      <t xml:space="preserve">: You have identified major Tier One suppliers and have partially or fully mapped the supply chains for key products and services of your supply chain; or  </t>
    </r>
    <r>
      <rPr>
        <b/>
        <sz val="11"/>
        <color theme="1"/>
        <rFont val="Calibri"/>
        <family val="2"/>
        <scheme val="minor"/>
      </rPr>
      <t>Moderate</t>
    </r>
    <r>
      <rPr>
        <sz val="11"/>
        <color theme="1"/>
        <rFont val="Calibri"/>
        <family val="2"/>
        <scheme val="minor"/>
      </rPr>
      <t xml:space="preserve">: You have identified major Tier One suppliers and have partially or fully mapped the supply chains for key products and services of your supply chain. </t>
    </r>
  </si>
  <si>
    <t>Visibility of Supply Chain (This is a key indicator of maturity)</t>
  </si>
  <si>
    <r>
      <rPr>
        <b/>
        <sz val="11"/>
        <color theme="1"/>
        <rFont val="Calibri"/>
        <family val="2"/>
        <scheme val="minor"/>
      </rPr>
      <t>Moderate</t>
    </r>
    <r>
      <rPr>
        <sz val="11"/>
        <color theme="1"/>
        <rFont val="Calibri"/>
        <family val="2"/>
        <scheme val="minor"/>
      </rPr>
      <t>: You have identified major Tier One suppliers and have partially or fully mapped the supply chains for key products and services of your supply chain.</t>
    </r>
  </si>
  <si>
    <r>
      <rPr>
        <b/>
        <sz val="11"/>
        <color theme="1"/>
        <rFont val="Calibri"/>
        <family val="2"/>
        <scheme val="minor"/>
      </rPr>
      <t>High</t>
    </r>
    <r>
      <rPr>
        <sz val="11"/>
        <color theme="1"/>
        <rFont val="Calibri"/>
        <family val="2"/>
        <scheme val="minor"/>
      </rPr>
      <t xml:space="preserve">: You have mapped the full supply chain for key products and services used by your organisation and have identified key suppliers at all levels of your supply chain. </t>
    </r>
  </si>
  <si>
    <t>no/yes</t>
  </si>
  <si>
    <t>Which areas of your company's operations or products/services within your supply chain present the greatest risk of modern slavery?</t>
  </si>
  <si>
    <t>Shows no understanding of question</t>
  </si>
  <si>
    <t xml:space="preserve">Shows some understanding of question </t>
  </si>
  <si>
    <t>Shows good understanding of question and addresses modern slavery risks in operations and supply chain</t>
  </si>
  <si>
    <t>Due diligence process in place to identify areas of operations and supply chain with greatest risk of modern slavery</t>
  </si>
  <si>
    <t xml:space="preserve">No </t>
  </si>
  <si>
    <t>In which areas of your company's operations or products/services within your supply chain do you perceive the greatest risk of incidents related to modern slavery, such as forced labor, bonded labor, child labor, or human trafficking?</t>
  </si>
  <si>
    <t>Does your company have a due diligence or risk analysis process in place to identify and address the areas within your supply chain that pose the highest risks of modern slavery?</t>
  </si>
  <si>
    <t>Does your company mandate suppliers to perform due diligence on modern slavery within their operations and supply chains through contractual obligations?</t>
  </si>
  <si>
    <t>Requirements for suppliers to conduct modern slavery diligence</t>
  </si>
  <si>
    <t>Prohibition on subcontracting without consent</t>
  </si>
  <si>
    <t>Does your company offer guidance, support, or training to direct suppliers and contractors, either online or in-person, to enhance their awareness and ability to identify and address modern slavery risks in their supply chain and operations?</t>
  </si>
  <si>
    <t>What form of payment do you use to distribute legal pay entitlements earned by workers?</t>
  </si>
  <si>
    <t>Supplier Audits</t>
  </si>
  <si>
    <t>no</t>
  </si>
  <si>
    <t>If employees are not provided with clear contracts, or if the contracts are in a language they do not understand, this could mean they are not fully aware of their rights and obligations.</t>
  </si>
  <si>
    <t>If the company does not respect workers' rights to form or join unions, this could suggest a lack of worker representation and possible exploitation.</t>
  </si>
  <si>
    <t>If workers are not paid on time or if their payslips do not clearly detail wage calculations and deductions, this is a red flag for wage theft or exploitation.</t>
  </si>
  <si>
    <t>If wages are deducted, fines imposed, or pay entitlements withheld for any reason, this could signal potential exploitation or abusive practices.</t>
  </si>
  <si>
    <t>If workers are not free to resign their employment without restrictions or penalties, it could indicate coercive practices and potential modern slavery conditions.</t>
  </si>
  <si>
    <t>If the company does not comply with all relevant industry health and safety laws, this is a clear red flag for worker exploitation and potentially hazardous working conditions.</t>
  </si>
  <si>
    <t>If workers are required to pay recruitment fees, lodge 'security deposits,' or incur any other costs to secure their employment, these could be red flags for debt bondage, a form of modern slavery.</t>
  </si>
  <si>
    <t>If the company retains workers' original identity-related documents, it could indicate coercive practices used to control workers.</t>
  </si>
  <si>
    <t>If the company provides worker accommodation but does not regularly check for adequate living conditions, or if workers are not free to leave at will, these could signal potential exploitation or forced labor.</t>
  </si>
  <si>
    <t>If the company provides loans to employees under exploitative conditions, such as high interest rates, it could lead to debt bondage.</t>
  </si>
  <si>
    <t>A company that lacks a clear policy on modern slavery is likely at the earliest stages of understanding and combating these issues.</t>
  </si>
  <si>
    <t>Training is critical to ensure all employees are aware of the signs of modern slavery. Lack of training indicates a low level of maturity.</t>
  </si>
  <si>
    <t>Without dedicated personnel, it's unlikely that the company has a systematic approach to managing these risks.</t>
  </si>
  <si>
    <t>The lack of such mechanisms could mean that the company is not serious about detecting and addressing instances of modern slavery.</t>
  </si>
  <si>
    <t>Without mechanisms for investigation and response, a company is unprepared to handle allegations, indicating low maturity.</t>
  </si>
  <si>
    <t>Not using metrics could mean the company is not systematically tracking or trying to improve its performance.</t>
  </si>
  <si>
    <t>Without such a process, a company is likely not actively working to identify and mitigate its risks.</t>
  </si>
  <si>
    <t>A negative answer could indicate that the company does not adequately screen its suppliers for potential risks.</t>
  </si>
  <si>
    <t xml:space="preserve"> If this is not a requirement, it indicates the company is not taking steps to ensure its suppliers are free of modern slavery.</t>
  </si>
  <si>
    <t>If not, it suggests that the company is not proactive in helping its suppliers and contractors identify and address modern slavery risks.</t>
  </si>
  <si>
    <t>If the company pays workers in forms that are not easily accessible or transparent, such as in-kind payments, this could indicate a lack of financial transparency or  indicate potential for wage theft or other unfair practices.</t>
  </si>
  <si>
    <t>yes/no</t>
  </si>
  <si>
    <r>
      <t>Basic/Low Maturity:</t>
    </r>
    <r>
      <rPr>
        <sz val="12"/>
        <color rgb="FF374151"/>
        <rFont val="Segoe UI"/>
        <family val="2"/>
      </rPr>
      <t xml:space="preserve"> A company at the Basic/Low Maturity level has either no understanding or a very minimal understanding of the risk areas of modern slavery in their operations and supply chain. They lack a comprehensive framework and strategy to address the risks associated with modern slavery. The absence of a specific policy prohibiting modern slavery or any inconsistency in its existence, coupled with inadequate communication to all employees, points towards a lack of commitment and awareness. Their strategy lacks transparency, as there is no report published regarding modern slavery, nor do they provide necessary training to employees about modern slavery risks, further creating an environment that enables such practices. No dedicated person or team is assigned to oversee these risks, further exacerbating the situation. The mechanism for reporting concerns or remediation is absent, indicating a lack of support for affected individuals and a lack of accountability. The company doesn't conduct due diligence or risk analysis to identify high-risk areas, and their supply chain visibility is either limited or non-existent, making it difficult to manage and mitigate the risks effectively. At this stage, labor rights are not fully respected, and the company might have questionable employment practices like holding original identity documents of workers or not clearly stipulating work hours and wages.</t>
    </r>
  </si>
  <si>
    <r>
      <t>Developing Maturity:</t>
    </r>
    <r>
      <rPr>
        <sz val="12"/>
        <color rgb="FF374151"/>
        <rFont val="Segoe UI"/>
        <family val="2"/>
      </rPr>
      <t xml:space="preserve"> A company at the Developing Maturity level demonstrates some awareness and understanding of the risk areas of modern slavery in their operations and supply chain, but their approach may lack depth and breadth. They have a policy that explicitly prohibits all forms of modern slavery, which is communicated to all employees. However, the consistency and effectiveness in implementation may be lacking. While they may publish a modern slavery report, it might not be comprehensive or detailed enough to cover all essential aspects. Training provision to employees is sporadic and lacks systematic integration into the company's operations. The company is beginning to establish dedicated individuals or teams to oversee modern slavery risks and mechanisms for reporting concerns are under development, but these might not be entirely effective yet. The company is starting to implement a due diligence process and has identified major Tier One suppliers, but their supply chain visibility is still developing, and the risk analysis may not cover all potential risk areas. Human rights considerations are not fully integrated into job performance evaluations, bonuses, or KPIs, and not all workers are provided with contracts in a language they understand. The company has made steps towards respecting labor rights, but some areas require further attention.</t>
    </r>
  </si>
  <si>
    <r>
      <t>Established Maturity:</t>
    </r>
    <r>
      <rPr>
        <sz val="12"/>
        <color rgb="FF374151"/>
        <rFont val="Segoe UI"/>
        <family val="2"/>
      </rPr>
      <t xml:space="preserve"> An Established Maturity company demonstrates a good understanding of the risk areas of modern slavery in their operations and supply chain. They have a robust policy prohibiting modern slavery which is communicated effectively to all employees, and they consistently publish a modern slavery report, indicating a commitment to transparency. The company provides regular and comprehensive training to employees, enabling them to identify and address risks associated with modern slavery. A responsible individual or team oversees these risks, and a reliable mechanism for reporting concerns and remediation is in place. The company conducts a comprehensive due diligence process and has moderate visibility over their supply chain. They have started to integrate human rights considerations into job performance evaluations, bonuses, or KPIs. All employees are provided with employment contracts in a language they understand, detailing clear terms of employment. The company uses qualitative or quantitative metrics to assess human rights performance, but this process might not be fully matured yet. They are beginning to adhere to third-party fair labor codes and are making efforts to join groups dedicated to eradicating modern slavery.</t>
    </r>
  </si>
  <si>
    <r>
      <t>Leading Maturity:</t>
    </r>
    <r>
      <rPr>
        <sz val="12"/>
        <color rgb="FF374151"/>
        <rFont val="Segoe UI"/>
        <family val="2"/>
      </rPr>
      <t xml:space="preserve"> A Leading Maturity company has a comprehensive understanding of the risk areas of modern slavery in their operations and supply chain. Their commitment to eliminating modern slavery is reflected in their robust policy, which is not only well-communicated to all employees but is also incorporated intotheir business practices. They consistently publish an in-depth modern slavery report, showing their transparency and commitment to accountability. Regular, comprehensive training is provided to employees to ensure they are well equipped to identify and mitigate risks associated with modern slavery. A responsible individual or team is dedicated to oversee these risks, and a strong mechanism for reporting concerns and remediation is operational. Their due diligence process is comprehensive, well-documented, and covers their entire supply chain. The company has high visibility over its supply chain and is capable of tracing and managing risks effectively. Human rights considerations are fully integrated into job performance evaluations, bonuses, or KPIs. All employees are provided with employment contracts in a language they understand, detailing clear terms of employment including working hours, wages, and overtime. The company uses advanced qualitative or quantitative metrics to assess human rights performance, indicating a robust and effective monitoring system. They strictly adhere to third-party fair labor codes and actively participate in industry or multi-stakeholder groups dedicated to eradicating modern slavery. They collaborate with NGOs, government bodies, and industry peers to strengthen their own practices and contribute to the broader fight against modern slavery. Their commitment to eradicating modern slavery goes beyond compliance, focusing on continuous improvement and proactive engagement in initiatives aimed at addressing this issue.</t>
    </r>
  </si>
  <si>
    <t>Country of operations</t>
  </si>
  <si>
    <t>Australia</t>
  </si>
  <si>
    <t>N/A</t>
  </si>
  <si>
    <t>y/n/NA</t>
  </si>
  <si>
    <t xml:space="preserve">High: You have mapped the full supply chain for key products and services used by your organisation and have identified key suppliers at all levels of your supply chain. 
</t>
  </si>
  <si>
    <t xml:space="preserve">Moderate: You have identified major Tier One suppliers and have partially or fully mapped the supply chains for key products and services of your supply chain. </t>
  </si>
  <si>
    <t xml:space="preserve">Developing: You have identified major Tier One suppliers and have partially or fully mapped the supply chains for key products and services of your supply chain. </t>
  </si>
  <si>
    <t>None: You have  limited or no visibility of your supply chain.</t>
  </si>
  <si>
    <t>Supply Chain Visability</t>
  </si>
  <si>
    <t>18a</t>
  </si>
  <si>
    <t xml:space="preserve">Does your company provide confidential mechanisms for all workers to report concerns about modern slavery or poor working conditions, and access remedies? </t>
  </si>
  <si>
    <t>If so, can you briefly describe these mechanisms or provide a relevant link or hotline?</t>
  </si>
  <si>
    <t>Provide brief details.</t>
  </si>
  <si>
    <t>20a</t>
  </si>
  <si>
    <t>21a</t>
  </si>
  <si>
    <t xml:space="preserve">Does your company adhere to any third-party fair labor codes of conduct or certifications such as the ISO 26000 (Guidance on social responsibility), Fair Labor Standards Act (FLSA), Sedex Members Ethical Trade Audit (SMETA), Ethical Trading Initiative (ETI) or others? </t>
  </si>
  <si>
    <t>If so, could you please list these certifications and provide details, including dates and locations they pertain to.</t>
  </si>
  <si>
    <t>22a</t>
  </si>
  <si>
    <t xml:space="preserve">Does your company participate in any working groups, coalition affiliations, or alliances that are dedicated to eradicating modern slavery, protecting workers' rights, improving working conditions, or mobilizing the private sector against human trafficking? </t>
  </si>
  <si>
    <t>If so, please provide a summary outlining your company's engagement and contributions to these efforts.</t>
  </si>
  <si>
    <t>23a</t>
  </si>
  <si>
    <t xml:space="preserve">Does your company provide loans to employees? </t>
  </si>
  <si>
    <t>44a</t>
  </si>
  <si>
    <t>If yes, under what circumstances are these loans offered, and what interest rates are typically applied?</t>
  </si>
  <si>
    <t>Manual Scoring</t>
  </si>
  <si>
    <t>Maturity Score</t>
  </si>
  <si>
    <t>Quality of Answer</t>
  </si>
  <si>
    <t>Are these audits independent and potentially conducted without prior announcement?</t>
  </si>
  <si>
    <t>Feedback</t>
  </si>
  <si>
    <t xml:space="preserve">If modern slavery is suspected or identified in your operations or supply chains, do you have mechanism for investigating, responding to these allegations, and ensuring remediation? </t>
  </si>
  <si>
    <t>Yes =2
No = 0</t>
  </si>
  <si>
    <t>Yes =1
No = 0</t>
  </si>
  <si>
    <t>Yes =3
No = 0</t>
  </si>
  <si>
    <t xml:space="preserve">Please provide name and details of 5-10 suppliers in your supply chain that you perceive to carry the highest risk of modern slavery, outlining factors such as industry sector, product, transaction value, and country of operation?
The  information  collected from this question will be used for due diligence purposes and to better understand the potential risks within our extended supply chain. </t>
  </si>
  <si>
    <t>Does your company require suppliers and sub-contractors a to comply with your human rights policy or supplier sourcing code of conduct?</t>
  </si>
  <si>
    <t>No limit specified</t>
  </si>
  <si>
    <t>61+ hours</t>
  </si>
  <si>
    <t>49-60 hours</t>
  </si>
  <si>
    <t>Up to 48 hours</t>
  </si>
  <si>
    <t>Hours of Work</t>
  </si>
  <si>
    <t xml:space="preserve">High </t>
  </si>
  <si>
    <t>Developing</t>
  </si>
  <si>
    <t>Note</t>
  </si>
  <si>
    <t>High =3
Moderate = 2
Developing = 1
None= 0</t>
  </si>
  <si>
    <t>Requirements for suppliers to comply with human rights policy</t>
  </si>
  <si>
    <t>5 days</t>
  </si>
  <si>
    <t>6 days</t>
  </si>
  <si>
    <t>7 days</t>
  </si>
  <si>
    <t>Max days</t>
  </si>
  <si>
    <t>Yes =2
No =-5</t>
  </si>
  <si>
    <t>Bank Transfer/Direct Deposit</t>
  </si>
  <si>
    <t>Cheque</t>
  </si>
  <si>
    <t>Cash</t>
  </si>
  <si>
    <t>Payment in Kind/Barter</t>
  </si>
  <si>
    <t xml:space="preserve">Payment </t>
  </si>
  <si>
    <t>Bank Transfer/Direct Deposit +2
Cheque +1
Cash 0 
Payment in Kind/Barter -5</t>
  </si>
  <si>
    <t>Yes = -5</t>
  </si>
  <si>
    <t>If so, are you conducting regular checks to ensure that the living conditions meet legal requirements for health and safety, and are workers free to leave at will?</t>
  </si>
  <si>
    <t>Does your Company provide worker accommodation (e.g., dormitories, hostels, or other forms of shared accommodation)?</t>
  </si>
  <si>
    <t>32a</t>
  </si>
  <si>
    <t>32b</t>
  </si>
  <si>
    <t>33a</t>
  </si>
  <si>
    <t>33b</t>
  </si>
  <si>
    <t>45a</t>
  </si>
  <si>
    <t>No =-5</t>
  </si>
  <si>
    <t>Yes=-5</t>
  </si>
  <si>
    <t>yes = 0
no = 0</t>
  </si>
  <si>
    <t>Experienced modern slavery in supply chain or operations?</t>
  </si>
  <si>
    <t>Details of hotline</t>
  </si>
  <si>
    <t>Details of processes in place</t>
  </si>
  <si>
    <t>Details of how human rights and modern slavery tied to bonuses</t>
  </si>
  <si>
    <t>SCORING</t>
  </si>
  <si>
    <t>COMMENTARY</t>
  </si>
  <si>
    <t>Describe process</t>
  </si>
  <si>
    <t>Provide details of 5-10 suppliers</t>
  </si>
  <si>
    <t>Explain process for selecting audit</t>
  </si>
  <si>
    <t>Are they independent audits and without notice</t>
  </si>
  <si>
    <t>TOTAL</t>
  </si>
  <si>
    <t>if so describe</t>
  </si>
  <si>
    <t>less 5</t>
  </si>
  <si>
    <t>between 5-22</t>
  </si>
  <si>
    <t>between 22 and 30</t>
  </si>
  <si>
    <t>Over 30</t>
  </si>
  <si>
    <t>less than 11</t>
  </si>
  <si>
    <t>between 11 and 17</t>
  </si>
  <si>
    <t>between 17 and 20</t>
  </si>
  <si>
    <t>Over 20</t>
  </si>
  <si>
    <t xml:space="preserve">Top Score possible 
</t>
  </si>
  <si>
    <t>Leading Maturity = 65-70</t>
  </si>
  <si>
    <t>Average Answer</t>
  </si>
  <si>
    <t>Good Answer</t>
  </si>
  <si>
    <t>Total Score</t>
  </si>
  <si>
    <t>Basic/Low Maturity = 10-22</t>
  </si>
  <si>
    <t>Bare Minimum Maturity = 5 - 9</t>
  </si>
  <si>
    <t>Name and Position</t>
  </si>
  <si>
    <t>Company Name</t>
  </si>
  <si>
    <t>Email Address</t>
  </si>
  <si>
    <t>See Geographic Risks Cells</t>
  </si>
  <si>
    <t>Country</t>
  </si>
  <si>
    <t>Low Risk</t>
  </si>
  <si>
    <t>Moderate Risk</t>
  </si>
  <si>
    <t>High Risk</t>
  </si>
  <si>
    <t>Low-risk due to strong labor laws and enforcement. Modern Slavery Act requires businesses to disclose their efforts to identify and address modern slavery risks. Low-risk sectors: Banking, retailing, and public sector.</t>
  </si>
  <si>
    <t>A moderate risk could be presented in some sectors like agriculture,  cleaning and construction due to usage of temporary migrant labor.</t>
  </si>
  <si>
    <t>High risk in supply chains associated with temporary migrant labor and sectors such as cleaning, security, hospitality and horticulture.</t>
  </si>
  <si>
    <t>United States</t>
  </si>
  <si>
    <t>Low-risk due to robust labor laws and enforcement. There is strict enforcement against human trafficking.</t>
  </si>
  <si>
    <t>Risk could be present in sectors like agriculture, hospitality, and domestic work due to the utilization of migrant labor.</t>
  </si>
  <si>
    <t>High risk in sectors utilizing informal and undocumented labor, including farming and domestic work. There is also a higher risk in goods imported from high-risk countries.</t>
  </si>
  <si>
    <t>United Kingdom</t>
  </si>
  <si>
    <t>Low-risk due to strong labor laws and enforcement. The Modern Slavery Act requires transparency in supply chains.</t>
  </si>
  <si>
    <t>Moderate risk could be present in sectors such as hospitality, car washes, and nail salons, which utilize low-skilled or undocumented workers.</t>
  </si>
  <si>
    <t>Higher risk in sectors where low-skilled or informal labor is used. These include agriculture, construction, and cleaning services. In these sectors, there is a risk of labor rights abuses due to the use of informal labor contracts and the transient nature of the workforce.</t>
  </si>
  <si>
    <t>China</t>
  </si>
  <si>
    <t>Low-risk in sectors where international brands have implemented rigorous supply chain monitoring. Low-risk sectors: Automotive, electronics where multinational companies are involved.</t>
  </si>
  <si>
    <t>Moderate risk due to lack of transparency in supply chains and weak labor rights. Examples include electronics and textile manufacturing.</t>
  </si>
  <si>
    <t>High risk in industries involving Uighurs and other ethnic minorities, who are at a higher risk of forced labor, particularly in the Xinjiang region.</t>
  </si>
  <si>
    <t>Bangladesh</t>
  </si>
  <si>
    <t>Low-risk in sectors where international brands have implemented rigorous supply chain monitoring and the workforce is largely local. Low-risk sectors: Garment manufacturing where multinational companies are involved.</t>
  </si>
  <si>
    <t>Moderate risk due to weak labor rights and enforcement, particularly in garment manufacturing and shrimp farming.</t>
  </si>
  <si>
    <t>High risk due to reports of forced labor and child labor in industries such as brick kilns, construction, and the garment industry.</t>
  </si>
  <si>
    <t>GCC Countries (e.g., UAE, Qatar, Saudi Arabia)</t>
  </si>
  <si>
    <t>Low-risk in sectors where international labor standards are strictly adhered to.</t>
  </si>
  <si>
    <t>Moderate risk due to poor labor rights and enforcement, particularly in sectors employing a large number of migrant laborers like construction and domestic work.</t>
  </si>
  <si>
    <t>High risk due to reports of forced labor and exploitation of migrant workers in sectors such as construction, domestic work, and security services.</t>
  </si>
  <si>
    <t>Geographic Risks:</t>
  </si>
  <si>
    <t>Global Revenue</t>
  </si>
  <si>
    <t>Australian Revenue</t>
  </si>
  <si>
    <t>Global revenue in the past year (inclusive of Australian Revenue)?</t>
  </si>
  <si>
    <t>Full Time Staff Members</t>
  </si>
  <si>
    <t>Type of Work</t>
  </si>
  <si>
    <t>Sector and Industry Risks</t>
  </si>
  <si>
    <t>Sector/Industry</t>
  </si>
  <si>
    <t>Information Technology and Communications</t>
  </si>
  <si>
    <t>Companies operating in countries with strong labor laws, good working conditions, and without sourcing from high-risk regions. Examples: Software development companies in countries like Canada, Australia.</t>
  </si>
  <si>
    <t>Companies that manufacture hardware in countries with some labor issues. Examples: Electronics manufacturers with factories in China, Vietnam.</t>
  </si>
  <si>
    <t>Companies that source significant hardware components from countries known for labor exploitation and environmental negligence. Also, those vulnerable to IP theft. Examples: Certain electronic manufacturing companies using raw materials like Coltan, often mined under poor conditions in DRC.</t>
  </si>
  <si>
    <t>Automobile Manufacturing</t>
  </si>
  <si>
    <t>Companies manufacturing in regions with strong labor laws and high automation levels. Examples: Auto manufacturing companies in Germany, Sweden.</t>
  </si>
  <si>
    <t>Automobile companies with some parts sourced from countries with moderate labor issues. Examples: Car manufacturers sourcing rubber or other components from South East Asia.</t>
  </si>
  <si>
    <t>Automobile companies sourcing key components from countries with poor labor regulations. Examples: Companies sourcing rubber from Liberia, known for child labor issues in the rubber industry.</t>
  </si>
  <si>
    <t>Apparel and Textile</t>
  </si>
  <si>
    <t>Companies manufacturing in regions with high labor standards and strong labor laws. Examples: High-end fashion manufacturers in Italy, France.</t>
  </si>
  <si>
    <t>Apparel companies manufacturing in countries with some labor issues. Examples: Clothing manufacturers in China, India.</t>
  </si>
  <si>
    <t>Apparel companies sourcing or manufacturing in countries with widespread labor exploitation. Examples: Low-cost garment manufacturers in Bangladesh, Cambodia.</t>
  </si>
  <si>
    <t>Food and Beverage</t>
  </si>
  <si>
    <t>Companies operating in countries with strong labor laws and primarily using local ingredients. Examples: Microbreweries in the U.S., boutique wineries in Australia.</t>
  </si>
  <si>
    <t>Companies sourcing some ingredients from countries with moderate labor issues. Examples: Coffee companies sourcing beans from regions in Central and South America.</t>
  </si>
  <si>
    <t>Companies sourcing significant ingredients from countries known for labor exploitation. Examples: Companies sourcing seafood from Thailand, cocoa from West Africa, or tomatoes from Florida, USA.</t>
  </si>
  <si>
    <t>Agriculture</t>
  </si>
  <si>
    <t>Local farms operating in countries with strong labor laws. Examples: Family farms in the UK, Australia.</t>
  </si>
  <si>
    <t>Larger farming operations with seasonal labor needs, often filled with migrant workers. Examples: Large fruit and vegetable farms in the U.S., Spain.</t>
  </si>
  <si>
    <t>Farms sourcing labor from regions with a high prevalence of forced labor or child labor. Examples: Tobacco farms in Malawi, cotton farms in Uzbekistan.</t>
  </si>
  <si>
    <t>Mining</t>
  </si>
  <si>
    <t>Companies operating in countries with strong labor laws and good working conditions. Example: Mining companies in Canada, Australia.</t>
  </si>
  <si>
    <t>Mining companies operating in countries with some labor issues. Example: Mining companies in South Africa, China.</t>
  </si>
  <si>
    <t>Companies mining in countries with poor labor regulations or conflict zones. Examples: Coltan and Cobalt mining in the DRC, Gold mining in Sudan.</t>
  </si>
  <si>
    <t>Construction</t>
  </si>
  <si>
    <t>Companies operating in countries with strong labor laws and robust oversight, with high reliance on skilled, permanent employees. Example: Construction companies in Germany, Canada, Australia.</t>
  </si>
  <si>
    <t>Construction companies in countries with some labor issues, often reliant on temporary or migrant workers. Example: Construction companies in U.S., U.K.</t>
  </si>
  <si>
    <t>Construction companies operating in countries with weak labor laws and high use of informal or undocumented workers. Example: Construction companies in UAE, Qatar.</t>
  </si>
  <si>
    <t>Security Services</t>
  </si>
  <si>
    <t>Companies operating in countries with strong labor laws, offering fair wages and good working conditions. Example: Security firms in countries like Australia, New Zealand.</t>
  </si>
  <si>
    <t>Companies operating in countries with some labor issues, often employing migrant workers or workers from marginalized communities. Example: Security firms in U.S., India.</t>
  </si>
  <si>
    <t>Companies operating in countries with weak labor laws and high risk of exploitation. Example: Private security companies in countries with ongoing conflict, like Afghanistan, Iraq.</t>
  </si>
  <si>
    <t>Cleaning Services</t>
  </si>
  <si>
    <t>Companies operating in countries with strong labor laws, providing good working conditions. Example: Cleaning companies in Sweden, Denmark, Australia.</t>
  </si>
  <si>
    <t>Cleaning companies in countries with some labor issues, often reliant on low-skilled or migrant labor. Example: Cleaning companies in U.S., U.K.</t>
  </si>
  <si>
    <t>Cleaning companies operating in countries with weak labor laws and high risk of exploitation. Example: Cleaning companies in UAE, Qatar.</t>
  </si>
  <si>
    <t>Bare Minimum - Just complying with labour laws</t>
  </si>
  <si>
    <t>-</t>
  </si>
  <si>
    <t>Can give an indication as to business structure</t>
  </si>
  <si>
    <t>Top Resources</t>
  </si>
  <si>
    <t xml:space="preserve">Construction Video - https://www.youtube.com/watch?v=X6VfHPPid60  </t>
  </si>
  <si>
    <t xml:space="preserve">Top Score for Governance and Policies is 32
Leading Maturity = minimum of 30
Established = minimum of 19
Developing = minimum of 5
Basic/Low - 0
</t>
  </si>
  <si>
    <t>No Answer</t>
  </si>
  <si>
    <t>Good answer = 3
Average answer = 1
No Answer = 0</t>
  </si>
  <si>
    <t>Good answer = 2
Average answer = 1
No Answer = 0</t>
  </si>
  <si>
    <t xml:space="preserve">A good answer would show a well-defined, formal process for investigating, responding to, and remediating allegations of modern slavery. It would include clear steps for how these situations are handled, discuss timelines, specify who is involved, and outline measures for prevention in the future. The response might also detail a commitment to transparency and working with third parties, such as NGOs or independent auditors, to ensure impartiality and thoroughness.
An average answer might acknowledge the existence of a process, but may lack detail or comprehensiveness. It may not clearly demonstrate a commitment to action and could leave out important elements such as independent investigations, worker remedies, or preventive measures.
A No Answer might give a vague response without clear procedures or commitment. 
</t>
  </si>
  <si>
    <t>A good answer would provide clear evidence that human rights considerations, specifically relating to modern slavery, are integrated into performance evaluations, bonuses, or KPIs. It would indicate a systemic approach to human rights across the company, from board members to staff level, demonstrating that such considerations are not just a part of corporate policy, but embedded into individual responsibility and incentives.
An average answer might vaguely mention human rights considerations in job performance evaluations or KPIs without specifying how these considerations are measured or tied to incentives. It may lack clarity on who among the staff, executives, or board members are included in this scheme, or it may be restricted to a certain level or department only.
A No Answer would be blank or say human rights are not tied to performance</t>
  </si>
  <si>
    <t>Good answer = 0
Average answer = -1
No Answer = -5</t>
  </si>
  <si>
    <t>A good answer would be transparent and forthcoming. If there were any known or suspected instances, the response would detail these, explain what investigations were conducted, what remedial action was taken, and how they are proactively working to prevent any future occurrences. Alternatively they would say there have been no instances.
An average answer would acknowledge any known or suspected instances but might lack detail about the actions taken or preventative measures put in place.
No Answer might deny any issues outright without acknowledging the potential risk, or fail to provide any meaningful information even if there have been instances of modern slavery.</t>
  </si>
  <si>
    <t>A good answer would include details. An Average example might mention the Fair Work Act.</t>
  </si>
  <si>
    <t>A good answer would provide specific details of the requested number of suppliers, including their names, industry sectors, products, transaction values, and countries of operation. It would highlight why each of these suppliers is perceived to be high-risk for modern slavery, based on a detailed understanding of modern slavery risk factors. For instance, they may identify sectors with a history of labor rights abuses, countries with weak labor laws, or supply chains that are complex or opaque.
An average answer might list the requested number of suppliers but might not provide comprehensive details or explanations as to why these suppliers are considered high-risk. The response could lack a nuanced understanding of the different risk factors related to modern slavery or fail to link these risk factors to the identified suppliers.
A no answer might fail to provide the requested information about high-risk suppliers. It could indicate a lack of awareness of which suppliers pose the greatest risk, or it might suggest a reluctance to openly discuss risks within the company's supply chain. Alternatively, the company might deny having any high-risk suppliers without providing adequate justification.</t>
  </si>
  <si>
    <t xml:space="preserve">A good answer would confirm that the company has performed audits on its suppliers. It would detail a systematic and risk-based approach for selecting suppliers to audit. For instance, they might prioritize suppliers based on factors like country of operation, industry sector, transaction value, and previous reports of labor issues. They would specify the number of audits conducted, perhaps indicating an increasing trend or a commitment to ramp up their audit efforts. Even if they only audit a few suppliers each year, they should explain how these suppliers represent their highest risks and how the audit findings are used to improve their overall supply chain management.
An average answer would affirm that the company has performed some audits, but might not explain their selection process or give the number of audits conducted. They may audit a few suppliers each year without a clear strategy for why these particular suppliers were chosen. Alternatively, they might focus on auditing large suppliers while overlooking smaller ones, despite potential higher risks in the latter.
A no answer might state that the company doesn't perform any audits on its suppliers, reflecting a reactive rather than proactive approach to managing modern slavery risks. Alternatively, the company might not provide any information about their audit practices, perhaps indicating a lack of transparency or an absence of systematic procedures for supplier audits. In some cases, they might rely solely on self-assessment by suppliers, which is less reliable and less effective than independent audits.
</t>
  </si>
  <si>
    <t>Minimum content of contract</t>
  </si>
  <si>
    <t>Employees provided with contract in language they understand</t>
  </si>
  <si>
    <t>Workers can join union</t>
  </si>
  <si>
    <t>Method of pay</t>
  </si>
  <si>
    <t>Employees paid legal entitlements</t>
  </si>
  <si>
    <t>Deductions for misconduct and poor production</t>
  </si>
  <si>
    <t>Complies with work health and safety</t>
  </si>
  <si>
    <t>Recruitment fees</t>
  </si>
  <si>
    <t>Provision of loans</t>
  </si>
  <si>
    <t>Circumstances of loans</t>
  </si>
  <si>
    <t>26a</t>
  </si>
  <si>
    <t>Retaining an  original passport of the worker</t>
  </si>
  <si>
    <t>19a</t>
  </si>
  <si>
    <t xml:space="preserve">How much visibility does your organisation have over your supply chain? High, Moderate or Developing?
</t>
  </si>
  <si>
    <t>https://view.officeapps.live.com/op/view.aspx?src=https%3A%2F%2Fmodernslaveryregister.gov.au%2Fresources%2FSupplier_Questionnaire_-_Modern_Slavery_Procurement_Toolkit.docx&amp;wdOrigin=BROWSELINK
https://www.walkfree.org/projects/business-and-investor-toolkit/#supplyChain
https://cdn.walkfree.org/content/uploads/2020/08/27042258/Industry-SAQ-English-October-20191.pdf
https://modernslaveryregister.gov.au/resources/Modern_Slavery_Toolkit_of_Resources.PDF
https://www.walkfree.org/global-slavery-index/findings/importing-risk/#figure:1
https://www.dol.gov/agencies/ilab/reports/child-labor/list-of-goods</t>
  </si>
  <si>
    <t xml:space="preserve">Acknowledgements </t>
  </si>
  <si>
    <t xml:space="preserve"> A good answer would identify specific areas of the company's operations or supply chain that pose a risk and even if they are in Australia would acknowledge possible risks of modern slavery.
An average answer might identify potentially high-risk areas, but without much detail or context
No Answer would either fail to identify any specific areas of risk, or might downplay the possibility of such risks existing within the company's operations or supply chain. This could indicate the company is unaware of their exposure to risks or, worse, in denial about them. Ignorance of potential risk areas is the first sign of a low maturity level.
</t>
  </si>
  <si>
    <t>Top Score for Background = 5
Leading Maturity = 5
Established = 5
Developing = 1
Basic/Low - 0</t>
  </si>
  <si>
    <t>Details on qualitative and/or quantitative metrics</t>
  </si>
  <si>
    <t>Adherence to Labour codes or standards</t>
  </si>
  <si>
    <t xml:space="preserve">High visibility is difficult to achieve, as it required reaching into second tier suppliers and beyond.  </t>
  </si>
  <si>
    <t>Due Diligence process in place to assess risks of modern slavery associated with a particular supplier and their supply chain</t>
  </si>
  <si>
    <t>A good answer would clearly indicate that the company performs a due diligence process when engaging with new suppliers or subcontractors to assess risks of modern slavery. The company would outline their comprehensive screening process, detailing how potential partners are evaluated, how identified risks are assessed, and the steps taken to address any concerns. They might mention specific criteria, tools, third-party verifications, on-site audits, or training programs. The response might also illustrate a commitment to continuous monitoring and reassessment.
An average answer would affirm the existence of a due diligence process, but may lack detail about how this process is carried out. It might not specify how risks are identified, assessed, and addressed, or it may not discuss ongoing monitoring or revaluation of suppliers and subcontractors. An average answer would rely mostly on self-assessment questionnaires and verification of key documents.</t>
  </si>
  <si>
    <t>If not, the company may be opening up itself to additional risk of modern slavery in its supply chain.</t>
  </si>
  <si>
    <t>Guidance, support and Training to suppliers and contractors</t>
  </si>
  <si>
    <t>Top Score for assessment of supply chain is 23
Leading Maturity = minimum of 20
Established = minimum of 14
Developing = minimum of 11
Basic/Low = 0</t>
  </si>
  <si>
    <t>Can lawfully resign</t>
  </si>
  <si>
    <t>Provision of Accommodation</t>
  </si>
  <si>
    <t>Checking of accommodation</t>
  </si>
  <si>
    <t>Does your company stipulate in all supplier contracts an explicit prohibition on subcontracting any part of the work to a third party without your company's prior written consent?</t>
  </si>
  <si>
    <r>
      <t xml:space="preserve">Top Score for assessment of supply chain is 10
Leading Maturity = minimum of 7
Established = minimum of 7
Developing = minimum of 6
Basic/Low = minimum of 5
</t>
    </r>
    <r>
      <rPr>
        <b/>
        <sz val="11"/>
        <color rgb="FFFF0000"/>
        <rFont val="Calibri"/>
        <family val="2"/>
        <scheme val="minor"/>
      </rPr>
      <t>Anything less than 5 can be a  red flag</t>
    </r>
  </si>
  <si>
    <t>Red Flag- less than 5</t>
  </si>
  <si>
    <t>Developing Maturity = 23-39</t>
  </si>
  <si>
    <t xml:space="preserve">Established Maturity= 40-64 </t>
  </si>
  <si>
    <t>Companies that fall under the reporting thresholds are less likely to have modern slavery policies and procedures in place.</t>
  </si>
  <si>
    <t>If human rights are not incorporated into staff evaluations, it suggests the company may not hold its staff accountable for maintaining fair labor practices.</t>
  </si>
  <si>
    <t>This is a faily advanced action for a company.</t>
  </si>
  <si>
    <t>If there's no policy outlining the minimum content required for contracts,  this could suggest a lack of transparency and potentially exploitative practices.</t>
  </si>
  <si>
    <t>Thank you for completing this survey. Please email the excel spreadsheet to governance@perthairport.com.au
If this submissions is part of a project, please include the project name in the email and also provide as part of the tender documents for the project.</t>
  </si>
  <si>
    <t xml:space="preserve">INSTRUCTIONS  </t>
  </si>
  <si>
    <t>Do you provide mandatory employee training on modern slavery and worker rights at all levels, particularly in procurement and supply chain management?</t>
  </si>
  <si>
    <t>Are human rights considerations, including modern slavery risk assessment and compliance, incorporated into performance evaluations, bonuses, or KPIs for board members, executives, and staff?</t>
  </si>
  <si>
    <t>Does your company use qualitative or quantitative metrics annually to assess the effectiveness of its human rights and modern slavery initiatives?</t>
  </si>
  <si>
    <t>CONTEXT</t>
  </si>
  <si>
    <t>Modern slavery is an umbrella term to describe practices that are a major violation of human rights and serious crimes. Modern slavery practices include but are not limited to trafficking in persons, slavery, slavery-like practices (including forced labour and forced marriage), and the worst forms of child labour (including using children for prostitution or hazardous work).
Modern slavery affects every sector and every industry. Key risk factors for modern slavery include vulnerable populations, high-risk product and service categories, business models structured around high risk work practices and high-risk geographies.</t>
  </si>
  <si>
    <t>MANAGEMENT SYSTEMS AND CONTROLS</t>
  </si>
  <si>
    <t xml:space="preserve">POLICY COMMITMENT AND GOVERNANCE </t>
  </si>
  <si>
    <t xml:space="preserve">Does your company conduct due diligence on existing or new suppliers or subcontractors to ensure that they are evaluating and mitigating  the risks of modern slavery within their operations and supply chains? </t>
  </si>
  <si>
    <t xml:space="preserve">If yes, please provide details, including the accountabilities of key stakeholders. </t>
  </si>
  <si>
    <t>Labour hire</t>
  </si>
  <si>
    <t>This ensures that labor hire providers are held to the same standards as direct suppliers and contractors. It helps to mitigate the risk of labor exploitation through third-party providers.</t>
  </si>
  <si>
    <t>Does your company regularly monitor the conditions under which labor hire workers are employed, including their pay, working hours, and accommodations?</t>
  </si>
  <si>
    <t>Charging recruitment fees can lead to debt bondage, a significant indicator of modern slavery.</t>
  </si>
  <si>
    <t>Labour hire - recruitment fees</t>
  </si>
  <si>
    <t>Ongoing monitoring ensures that labor hire workers are treated fairly and reduces the risk of exploitation or poor working conditions.</t>
  </si>
  <si>
    <t>Does your company respect the right of all employees and labor hire workers to form and join (or not join) a trade union of their choice without fear of intimidation or reprisal, and recognize worker rights to engage in collective bargaining?</t>
  </si>
  <si>
    <t>Does your company have a policy that outlines the minimum content required in all worker contracts, including those for labor hire workers, covering wages, working hours, benefits, and key employment terms?</t>
  </si>
  <si>
    <t>Are all employees and labor hire workers provided with written contracts in a language they comprehend, clearly detailing wage rates, work hours, and job responsibilities?</t>
  </si>
  <si>
    <t>Are all employees and labor hire workers paid their legal entitlements (including superannuation) on time, with detailed pay slips showing wage calculations and deductions, including tax and other withholdings?</t>
  </si>
  <si>
    <t>Does your company or any labor hire provider deduct wages, impose monetary fines, or withhold pay from employees or labor hire workers, including for reasons such as misconduct or underperformance?</t>
  </si>
  <si>
    <t>Are all employees and labor hire workers free to lawfully resign their employment without restrictions or penalties?</t>
  </si>
  <si>
    <t>Does your company and labor hire providers ensure compliance with all relevant workplace health and safety laws for employees and labor hire workers?</t>
  </si>
  <si>
    <t>Are employees or labor hire workers charged recruitment fees or required to pay 'security deposits' to secure their employment (financial or personal property)?</t>
  </si>
  <si>
    <r>
      <t xml:space="preserve">Does your company or any labor hire provider retain any </t>
    </r>
    <r>
      <rPr>
        <b/>
        <u/>
        <sz val="11"/>
        <color theme="1"/>
        <rFont val="Calibri"/>
        <family val="2"/>
        <scheme val="minor"/>
      </rPr>
      <t>original</t>
    </r>
    <r>
      <rPr>
        <sz val="11"/>
        <color theme="1"/>
        <rFont val="Calibri"/>
        <family val="2"/>
        <scheme val="minor"/>
      </rPr>
      <t xml:space="preserve"> identity-related documents of workers, including labor hire workers (e.g., passports, birth certificates, national identity cards)?</t>
    </r>
  </si>
  <si>
    <t>Do labor hire workers have access to the same grievance mechanisms as your direct employees, and are they aware of how to use these channels?</t>
  </si>
  <si>
    <t>A good answer can be N/A if no loans are provided. Alternative a good answer would clarify that the company provides loans to workers in a fair and ethical manner (ie  at market or lower-than-market interest rates and the purpose of the loans would be for the benefit of the worker for instance, supporting education or addressing emergency needs). 
An average answer might state that the company provides loans to its workers but may not fully detail the terms and conditions of these loans. The interest rates might be slightly higher than market rates. The company might have some safeguards in place to protect workers from exploitation, but these may not be comprehensive or fully effective.
A no answer could indicate that the company provides loans to workers at high interest rates, or does not clearly communicate terms and conditions, potentially leading to situations of bonded labor or debt bondage, which are forms of modern slavery. In other instances, a company might simply avoid the question, which could raise concerns about transparency or suggest a lack of safeguards to protect workers.</t>
  </si>
  <si>
    <t>Consultancy companies with a good maturity might score lower because they are less likely to do things such as audits or be certified. This makes sense as their overall risk is lower especially  if they are based in Australia.</t>
  </si>
  <si>
    <t>A good answer would provide a detailed explanation of the mechanisms in place, how they ensure confidentiality, and how workers can access them. It may also include information about the process after a report is made, such as the investigation process, and how remedies are provided. External is best. An average answer might mention the existence of reporting mechanisms but without much detail about how they operate, their confidentiality, or what happens once a report is made. No Answer might simply say no, or that they rely on standard HR procedures without having any specific mechanism to handle reports of modern slavery or poor working conditions.</t>
  </si>
  <si>
    <t xml:space="preserve">A good answer would specify the use of both qualitative and quantitative metrics to annually assess the company's human rights performance, specifically relating to modern slavery. It would detail what these metrics are, how they are collected and analysed, and how they inform the company's strategy. Additionally, a good answer would demonstrate an understanding of the value of both types of metrics in providing a comprehensive overview of the company's performance.
An average answer might mention the use of metrics to evaluate performance but might lack specifics about what these metrics are or how they are used. It may also focus primarily on either qualitative or quantitative measures, rather than a combination of both.
A No Answer would indicate a lack of regular, systematic assessment of the company's human rights performance, particularly concerning modern slavery. </t>
  </si>
  <si>
    <t xml:space="preserve">Has your company performed any deep dive audits on your suppliers (in addition to sending them a questionnaire or survey)? </t>
  </si>
  <si>
    <t>Yes =1
No = -2</t>
  </si>
  <si>
    <t>If so, please describe how this  process is carried out?</t>
  </si>
  <si>
    <t xml:space="preserve">If yes, could you explain the process for selecting these suppliers for deep dive audits and how many your company has conducted? </t>
  </si>
  <si>
    <t>Does your company conduct due diligence on labor hire providers to assess their compliance with labor rights and modern slavery regulations? Yes/No/NA</t>
  </si>
  <si>
    <t>If you see answer boxes with an arrow in the bottom right-hand corner, these boxes contain pre-filled answers. Please review and take note of them. The remaining boxes are for free-text responses. Please fill these out comprehensively.
Please return this survey to governance@perthairport.com.au
If you are responding to a tender, please include the project name and ensure that your response is also included as part of your tender submission.</t>
  </si>
  <si>
    <r>
      <t>Has your company experienced any known or suspected instances of modern slavery in your operations or supply chain, or received any claims or negative media attention regarding human rights practices within either?</t>
    </r>
    <r>
      <rPr>
        <b/>
        <i/>
        <sz val="11"/>
        <color theme="1"/>
        <rFont val="Calibri"/>
        <family val="2"/>
        <scheme val="minor"/>
      </rPr>
      <t xml:space="preserve"> If yes, please provide details</t>
    </r>
    <r>
      <rPr>
        <sz val="11"/>
        <color theme="1"/>
        <rFont val="Calibri"/>
        <family val="2"/>
        <scheme val="minor"/>
      </rPr>
      <t xml:space="preserve"> </t>
    </r>
    <r>
      <rPr>
        <b/>
        <i/>
        <sz val="11"/>
        <color theme="1"/>
        <rFont val="Calibri"/>
        <family val="2"/>
        <scheme val="minor"/>
      </rPr>
      <t>below</t>
    </r>
    <r>
      <rPr>
        <sz val="11"/>
        <color theme="1"/>
        <rFont val="Calibri"/>
        <family val="2"/>
        <scheme val="minor"/>
      </rPr>
      <t>.</t>
    </r>
  </si>
  <si>
    <t xml:space="preserve">Does your company have a formal policy, such as a Code of Conduct, Human Rights Policy, or Modern Slavery Policy, that explicitly prohibits all forms of modern slavery (including forced labor, bonded labor, and human trafficking) across both your own operations and your supply chain? Is this policy communicated to all employees?  </t>
  </si>
  <si>
    <t>13a</t>
  </si>
  <si>
    <t>If yes, please provide a copy and use the drop down box to confirm.</t>
  </si>
  <si>
    <t xml:space="preserve">Does your company  publish a modern slavery report, for example under Australian Modern Slavery Act or UK Modern Slavery Act?
</t>
  </si>
  <si>
    <t xml:space="preserve"> If so please provide a copy.</t>
  </si>
  <si>
    <t>14a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</si>
</sst>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theme="4"/>
      <name val="Calibri"/>
      <family val="2"/>
      <scheme val="minor"/>
    </font>
    <font>
      <sz val="12"/>
      <color rgb="FF374151"/>
      <name val="Segoe UI"/>
      <family val="2"/>
    </font>
    <font>
      <u/>
      <sz val="11"/>
      <color theme="10"/>
      <name val="Calibri"/>
      <family val="2"/>
      <scheme val="minor"/>
    </font>
    <font>
      <sz val="12"/>
      <color rgb="FF374151"/>
      <name val="Segoe UI"/>
      <family val="2"/>
    </font>
    <font>
      <sz val="8"/>
      <name val="Calibri"/>
      <family val="2"/>
      <scheme val="minor"/>
    </font>
    <font>
      <sz val="10"/>
      <color rgb="FF374151"/>
      <name val="Segoe UI"/>
      <family val="2"/>
    </font>
    <font>
      <sz val="10"/>
      <color rgb="FF374151"/>
      <name val="Segoe UI"/>
      <family val="2"/>
    </font>
    <font>
      <sz val="10.5"/>
      <color rgb="FF4472C4"/>
      <name val="Segoe UI"/>
      <family val="2"/>
    </font>
    <font>
      <sz val="10"/>
      <color theme="1"/>
      <name val="Segoe UI"/>
      <family val="2"/>
    </font>
    <font>
      <b/>
      <sz val="11"/>
      <color rgb="FFFF0000"/>
      <name val="Calibri"/>
      <family val="2"/>
      <scheme val="minor"/>
    </font>
    <font>
      <b/>
      <sz val="12"/>
      <color rgb="FF4472C4"/>
      <name val="Segoe UI"/>
      <family val="2"/>
    </font>
    <font>
      <b/>
      <sz val="10.5"/>
      <color rgb="FF4472C4"/>
      <name val="Segoe UI"/>
      <family val="2"/>
    </font>
    <font>
      <b/>
      <u/>
      <sz val="11"/>
      <color theme="1"/>
      <name val="Calibri"/>
      <family val="2"/>
      <scheme val="minor"/>
    </font>
    <font>
      <b/>
      <i/>
      <sz val="11"/>
      <color theme="1"/>
      <name val="Calibri"/>
      <family val="2"/>
      <scheme val="minor"/>
    </font>
    <font>
      <b/>
      <sz val="11"/>
      <color rgb="FF7030A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rgb="FFF7F7F8"/>
        <bgColor indexed="64"/>
      </patternFill>
    </fill>
    <fill>
      <patternFill patternType="solid">
        <fgColor theme="2"/>
        <bgColor indexed="64"/>
      </patternFill>
    </fill>
    <fill>
      <patternFill patternType="solid">
        <fgColor rgb="FFDDECE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rgb="FFD9D9E3"/>
      </left>
      <right style="medium">
        <color rgb="FFD9D9E3"/>
      </right>
      <top style="medium">
        <color rgb="FFD9D9E3"/>
      </top>
      <bottom style="medium">
        <color rgb="FFD9D9E3"/>
      </bottom>
      <diagonal/>
    </border>
    <border>
      <left style="medium">
        <color indexed="64"/>
      </left>
      <right style="medium">
        <color rgb="FFD9D9E3"/>
      </right>
      <top style="medium">
        <color indexed="64"/>
      </top>
      <bottom style="medium">
        <color rgb="FFD9D9E3"/>
      </bottom>
      <diagonal/>
    </border>
    <border>
      <left style="medium">
        <color rgb="FFD9D9E3"/>
      </left>
      <right style="medium">
        <color rgb="FFD9D9E3"/>
      </right>
      <top style="medium">
        <color indexed="64"/>
      </top>
      <bottom style="medium">
        <color rgb="FFD9D9E3"/>
      </bottom>
      <diagonal/>
    </border>
    <border>
      <left style="medium">
        <color rgb="FFD9D9E3"/>
      </left>
      <right style="medium">
        <color indexed="64"/>
      </right>
      <top style="medium">
        <color indexed="64"/>
      </top>
      <bottom style="medium">
        <color rgb="FFD9D9E3"/>
      </bottom>
      <diagonal/>
    </border>
    <border>
      <left style="medium">
        <color indexed="64"/>
      </left>
      <right style="medium">
        <color rgb="FFD9D9E3"/>
      </right>
      <top style="medium">
        <color rgb="FFD9D9E3"/>
      </top>
      <bottom style="medium">
        <color rgb="FFD9D9E3"/>
      </bottom>
      <diagonal/>
    </border>
    <border>
      <left style="medium">
        <color rgb="FFD9D9E3"/>
      </left>
      <right style="medium">
        <color indexed="64"/>
      </right>
      <top style="medium">
        <color rgb="FFD9D9E3"/>
      </top>
      <bottom style="medium">
        <color rgb="FFD9D9E3"/>
      </bottom>
      <diagonal/>
    </border>
    <border>
      <left style="medium">
        <color indexed="64"/>
      </left>
      <right style="medium">
        <color rgb="FFD9D9E3"/>
      </right>
      <top style="medium">
        <color rgb="FFD9D9E3"/>
      </top>
      <bottom style="medium">
        <color indexed="64"/>
      </bottom>
      <diagonal/>
    </border>
    <border>
      <left style="medium">
        <color rgb="FFD9D9E3"/>
      </left>
      <right style="medium">
        <color rgb="FFD9D9E3"/>
      </right>
      <top style="medium">
        <color rgb="FFD9D9E3"/>
      </top>
      <bottom style="medium">
        <color indexed="64"/>
      </bottom>
      <diagonal/>
    </border>
    <border>
      <left style="medium">
        <color rgb="FFD9D9E3"/>
      </left>
      <right style="medium">
        <color indexed="64"/>
      </right>
      <top style="medium">
        <color rgb="FFD9D9E3"/>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87">
    <xf numFmtId="0" fontId="0" fillId="0" borderId="0" xfId="0"/>
    <xf numFmtId="0" fontId="1" fillId="0" borderId="1" xfId="0" applyFont="1" applyBorder="1" applyAlignment="1">
      <alignment horizontal="left" vertical="top" wrapText="1"/>
    </xf>
    <xf numFmtId="0" fontId="1" fillId="0" borderId="1"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3" fillId="2" borderId="1" xfId="0" applyFont="1" applyFill="1" applyBorder="1" applyAlignment="1">
      <alignment vertical="top" wrapText="1"/>
    </xf>
    <xf numFmtId="0" fontId="0" fillId="0" borderId="1" xfId="0" applyBorder="1" applyAlignment="1">
      <alignment wrapText="1"/>
    </xf>
    <xf numFmtId="0" fontId="0" fillId="0" borderId="1" xfId="0" applyBorder="1"/>
    <xf numFmtId="0" fontId="0" fillId="0" borderId="1" xfId="0" applyBorder="1" applyAlignment="1">
      <alignment vertical="top" wrapText="1"/>
    </xf>
    <xf numFmtId="0" fontId="1" fillId="0" borderId="2" xfId="0" applyFont="1" applyBorder="1" applyAlignment="1">
      <alignment vertical="top" wrapText="1"/>
    </xf>
    <xf numFmtId="14" fontId="0" fillId="0" borderId="1" xfId="0" applyNumberFormat="1" applyBorder="1" applyAlignment="1">
      <alignment vertical="top" wrapText="1"/>
    </xf>
    <xf numFmtId="0" fontId="5" fillId="0" borderId="1" xfId="1" applyBorder="1" applyAlignment="1">
      <alignment vertical="top" wrapText="1"/>
    </xf>
    <xf numFmtId="0" fontId="6" fillId="0" borderId="0" xfId="0" applyFont="1" applyAlignment="1">
      <alignment vertical="center" wrapText="1"/>
    </xf>
    <xf numFmtId="0" fontId="0" fillId="0" borderId="3" xfId="0" applyBorder="1" applyAlignment="1">
      <alignment wrapText="1"/>
    </xf>
    <xf numFmtId="0" fontId="5" fillId="0" borderId="0" xfId="1" applyBorder="1" applyAlignment="1">
      <alignment vertical="top" wrapText="1"/>
    </xf>
    <xf numFmtId="14" fontId="0" fillId="0" borderId="0" xfId="0" applyNumberFormat="1" applyAlignment="1">
      <alignment vertical="top" wrapText="1"/>
    </xf>
    <xf numFmtId="0" fontId="0" fillId="0" borderId="2" xfId="0" applyBorder="1" applyAlignment="1">
      <alignment vertical="top" wrapText="1"/>
    </xf>
    <xf numFmtId="0" fontId="2" fillId="0" borderId="0" xfId="0" applyFont="1" applyAlignment="1">
      <alignment wrapText="1"/>
    </xf>
    <xf numFmtId="0" fontId="0" fillId="0" borderId="0" xfId="0" applyAlignment="1">
      <alignment horizontal="left" vertical="center" indent="1"/>
    </xf>
    <xf numFmtId="0" fontId="9" fillId="0" borderId="0" xfId="0" applyFont="1" applyAlignment="1">
      <alignment horizontal="left" vertical="center" indent="1"/>
    </xf>
    <xf numFmtId="0" fontId="1" fillId="2" borderId="2" xfId="0" applyFont="1" applyFill="1" applyBorder="1" applyAlignment="1">
      <alignment vertical="top" wrapText="1"/>
    </xf>
    <xf numFmtId="0" fontId="0" fillId="5" borderId="4" xfId="0" applyFill="1" applyBorder="1"/>
    <xf numFmtId="0" fontId="0" fillId="3" borderId="4" xfId="0" applyFill="1" applyBorder="1"/>
    <xf numFmtId="0" fontId="0" fillId="5" borderId="5" xfId="0" applyFill="1" applyBorder="1"/>
    <xf numFmtId="0" fontId="10" fillId="6" borderId="6" xfId="0" applyFont="1" applyFill="1" applyBorder="1" applyAlignment="1">
      <alignment vertical="center" wrapText="1"/>
    </xf>
    <xf numFmtId="0" fontId="11" fillId="0" borderId="0" xfId="0" applyFont="1"/>
    <xf numFmtId="0" fontId="0" fillId="2" borderId="2" xfId="0" applyFill="1" applyBorder="1" applyAlignment="1">
      <alignment vertical="top" wrapText="1"/>
    </xf>
    <xf numFmtId="0" fontId="0" fillId="0" borderId="0" xfId="0" applyAlignment="1">
      <alignment horizontal="center" wrapText="1"/>
    </xf>
    <xf numFmtId="0" fontId="0" fillId="4" borderId="1" xfId="0" applyFill="1" applyBorder="1" applyAlignment="1">
      <alignment vertical="top" wrapText="1"/>
    </xf>
    <xf numFmtId="0" fontId="0" fillId="2" borderId="1" xfId="0" applyFill="1" applyBorder="1" applyAlignment="1">
      <alignment vertical="top" wrapText="1"/>
    </xf>
    <xf numFmtId="0" fontId="3" fillId="7" borderId="1" xfId="0" applyFont="1" applyFill="1" applyBorder="1" applyAlignment="1">
      <alignment vertical="top" wrapText="1"/>
    </xf>
    <xf numFmtId="0" fontId="0" fillId="7" borderId="1" xfId="0" applyFill="1" applyBorder="1" applyAlignment="1">
      <alignment vertical="top" wrapText="1"/>
    </xf>
    <xf numFmtId="0" fontId="0" fillId="7" borderId="1" xfId="0" applyFill="1" applyBorder="1" applyAlignment="1">
      <alignment wrapText="1"/>
    </xf>
    <xf numFmtId="0" fontId="0" fillId="7" borderId="1" xfId="0" applyFill="1" applyBorder="1"/>
    <xf numFmtId="0" fontId="2" fillId="0" borderId="1" xfId="0" applyFont="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wrapText="1"/>
    </xf>
    <xf numFmtId="0" fontId="2" fillId="0" borderId="1" xfId="0" applyFont="1" applyBorder="1"/>
    <xf numFmtId="0" fontId="2" fillId="0" borderId="0" xfId="0" applyFont="1"/>
    <xf numFmtId="0" fontId="0" fillId="0" borderId="0" xfId="0" applyAlignment="1">
      <alignment vertical="top"/>
    </xf>
    <xf numFmtId="0" fontId="13" fillId="0" borderId="0" xfId="0" applyFont="1" applyAlignment="1">
      <alignment vertical="center"/>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0" fillId="6" borderId="10" xfId="0" applyFont="1" applyFill="1" applyBorder="1" applyAlignment="1">
      <alignment vertical="center" wrapText="1"/>
    </xf>
    <xf numFmtId="0" fontId="10" fillId="6" borderId="11" xfId="0" applyFont="1" applyFill="1" applyBorder="1" applyAlignment="1">
      <alignment vertical="center" wrapText="1"/>
    </xf>
    <xf numFmtId="0" fontId="10" fillId="6" borderId="12" xfId="0" applyFont="1" applyFill="1" applyBorder="1" applyAlignment="1">
      <alignment vertical="center" wrapText="1"/>
    </xf>
    <xf numFmtId="0" fontId="10" fillId="6" borderId="13" xfId="0" applyFont="1" applyFill="1" applyBorder="1" applyAlignment="1">
      <alignment vertical="center" wrapText="1"/>
    </xf>
    <xf numFmtId="0" fontId="10" fillId="6" borderId="14" xfId="0" applyFont="1" applyFill="1" applyBorder="1" applyAlignment="1">
      <alignment vertical="center" wrapText="1"/>
    </xf>
    <xf numFmtId="0" fontId="13" fillId="0" borderId="0" xfId="0" applyFont="1"/>
    <xf numFmtId="0" fontId="0" fillId="0" borderId="1" xfId="0" applyBorder="1" applyAlignment="1">
      <alignment horizontal="center"/>
    </xf>
    <xf numFmtId="0" fontId="0" fillId="0" borderId="3" xfId="0" applyBorder="1" applyAlignment="1">
      <alignment horizontal="left" vertical="top" wrapText="1"/>
    </xf>
    <xf numFmtId="0" fontId="0" fillId="0" borderId="1" xfId="0" applyBorder="1" applyAlignment="1">
      <alignment horizontal="center" wrapText="1"/>
    </xf>
    <xf numFmtId="0" fontId="0" fillId="7" borderId="1" xfId="0" applyFill="1" applyBorder="1" applyAlignment="1">
      <alignment horizontal="center" wrapText="1"/>
    </xf>
    <xf numFmtId="0" fontId="0" fillId="0" borderId="1" xfId="0" applyBorder="1" applyAlignment="1">
      <alignment horizontal="center" vertical="top" wrapText="1"/>
    </xf>
    <xf numFmtId="0" fontId="0" fillId="7" borderId="1" xfId="0" applyFill="1" applyBorder="1" applyAlignment="1">
      <alignment horizontal="center" vertical="top" wrapText="1"/>
    </xf>
    <xf numFmtId="0" fontId="8" fillId="0" borderId="0" xfId="0" applyFont="1" applyAlignment="1">
      <alignment vertical="center"/>
    </xf>
    <xf numFmtId="0" fontId="8" fillId="0" borderId="0" xfId="0" applyFont="1" applyAlignment="1">
      <alignment horizontal="left" vertical="center" indent="1"/>
    </xf>
    <xf numFmtId="0" fontId="0" fillId="0" borderId="1" xfId="0" applyBorder="1" applyAlignment="1">
      <alignment vertical="top"/>
    </xf>
    <xf numFmtId="0" fontId="0" fillId="7" borderId="1" xfId="0" applyFill="1" applyBorder="1" applyAlignment="1">
      <alignment vertical="top"/>
    </xf>
    <xf numFmtId="0" fontId="0" fillId="0" borderId="15" xfId="0" applyBorder="1" applyAlignment="1">
      <alignment horizontal="center" wrapText="1"/>
    </xf>
    <xf numFmtId="0" fontId="0" fillId="7" borderId="18" xfId="0" applyFill="1" applyBorder="1" applyAlignment="1">
      <alignment horizontal="center" wrapText="1"/>
    </xf>
    <xf numFmtId="0" fontId="0" fillId="0" borderId="18" xfId="0" applyBorder="1" applyAlignment="1">
      <alignment horizontal="center" vertical="top" wrapText="1"/>
    </xf>
    <xf numFmtId="0" fontId="0" fillId="7" borderId="18" xfId="0" applyFill="1" applyBorder="1" applyAlignment="1">
      <alignment horizontal="center" vertical="top" wrapText="1"/>
    </xf>
    <xf numFmtId="0" fontId="0" fillId="0" borderId="20" xfId="0" applyBorder="1" applyAlignment="1">
      <alignment horizontal="center" wrapText="1"/>
    </xf>
    <xf numFmtId="0" fontId="1" fillId="0" borderId="0" xfId="0" applyFont="1" applyAlignment="1">
      <alignment vertical="top" wrapText="1"/>
    </xf>
    <xf numFmtId="0" fontId="1" fillId="2" borderId="0" xfId="0" applyFont="1" applyFill="1" applyAlignment="1">
      <alignment horizontal="left" vertical="top" wrapText="1"/>
    </xf>
    <xf numFmtId="0" fontId="0" fillId="7" borderId="19" xfId="0" applyFill="1" applyBorder="1" applyAlignment="1" applyProtection="1">
      <alignment wrapText="1"/>
      <protection locked="0"/>
    </xf>
    <xf numFmtId="0" fontId="0" fillId="8" borderId="19" xfId="0" applyFill="1" applyBorder="1" applyAlignment="1" applyProtection="1">
      <alignment vertical="top" wrapText="1"/>
      <protection locked="0"/>
    </xf>
    <xf numFmtId="14" fontId="0" fillId="8" borderId="19" xfId="0" applyNumberFormat="1" applyFill="1" applyBorder="1" applyAlignment="1" applyProtection="1">
      <alignment vertical="top" wrapText="1"/>
      <protection locked="0"/>
    </xf>
    <xf numFmtId="3" fontId="0" fillId="8" borderId="19" xfId="0" applyNumberFormat="1" applyFill="1" applyBorder="1" applyAlignment="1" applyProtection="1">
      <alignment vertical="top" wrapText="1"/>
      <protection locked="0"/>
    </xf>
    <xf numFmtId="0" fontId="0" fillId="0" borderId="19" xfId="0" applyBorder="1" applyAlignment="1" applyProtection="1">
      <alignment vertical="top" wrapText="1"/>
      <protection locked="0"/>
    </xf>
    <xf numFmtId="0" fontId="0" fillId="7" borderId="19" xfId="0" applyFill="1" applyBorder="1" applyAlignment="1" applyProtection="1">
      <alignment vertical="top" wrapText="1"/>
      <protection locked="0"/>
    </xf>
    <xf numFmtId="0" fontId="0" fillId="0" borderId="0" xfId="0" applyAlignment="1" applyProtection="1">
      <alignment wrapText="1"/>
      <protection locked="0"/>
    </xf>
    <xf numFmtId="0" fontId="0" fillId="0" borderId="23" xfId="0" applyBorder="1" applyAlignment="1">
      <alignment horizontal="center" vertical="top" wrapText="1"/>
    </xf>
    <xf numFmtId="0" fontId="12" fillId="2" borderId="0" xfId="0" applyFont="1" applyFill="1" applyAlignment="1">
      <alignment vertical="top" wrapText="1"/>
    </xf>
    <xf numFmtId="0" fontId="0" fillId="0" borderId="24" xfId="0" applyBorder="1" applyAlignment="1">
      <alignment wrapText="1"/>
    </xf>
    <xf numFmtId="0" fontId="2" fillId="0" borderId="0" xfId="0" applyFont="1" applyAlignment="1">
      <alignment vertical="top" wrapText="1"/>
    </xf>
    <xf numFmtId="0" fontId="0" fillId="2" borderId="0" xfId="0" applyFill="1" applyAlignment="1" applyProtection="1">
      <alignment vertical="top" wrapText="1"/>
      <protection locked="0"/>
    </xf>
    <xf numFmtId="0" fontId="0" fillId="0" borderId="21" xfId="0" applyBorder="1" applyAlignment="1">
      <alignment vertical="top" wrapText="1"/>
    </xf>
    <xf numFmtId="0" fontId="0" fillId="8" borderId="22" xfId="0" applyFill="1" applyBorder="1" applyAlignment="1" applyProtection="1">
      <alignment vertical="top" wrapText="1"/>
      <protection locked="0"/>
    </xf>
    <xf numFmtId="0" fontId="12" fillId="2" borderId="16" xfId="0" applyFont="1" applyFill="1" applyBorder="1" applyAlignment="1">
      <alignment vertical="top" wrapText="1"/>
    </xf>
    <xf numFmtId="0" fontId="12" fillId="2" borderId="17" xfId="0" applyFont="1" applyFill="1" applyBorder="1" applyAlignment="1" applyProtection="1">
      <alignment vertical="top" wrapText="1"/>
      <protection locked="0"/>
    </xf>
    <xf numFmtId="0" fontId="0" fillId="0" borderId="18" xfId="0" applyBorder="1" applyAlignment="1">
      <alignment horizontal="center" wrapText="1"/>
    </xf>
    <xf numFmtId="0" fontId="0" fillId="0" borderId="0" xfId="0" applyAlignment="1">
      <alignment horizontal="left" vertical="top" wrapText="1"/>
    </xf>
    <xf numFmtId="0" fontId="17" fillId="2" borderId="25" xfId="0" applyFont="1" applyFill="1" applyBorder="1" applyAlignment="1">
      <alignment vertical="top" wrapText="1"/>
    </xf>
    <xf numFmtId="0" fontId="17" fillId="2" borderId="26" xfId="0" applyFont="1" applyFill="1" applyBorder="1" applyAlignment="1" applyProtection="1">
      <alignment vertical="top" wrapText="1"/>
      <protection locked="0"/>
    </xf>
  </cellXfs>
  <cellStyles count="2">
    <cellStyle name="Hyperlink" xfId="1" builtinId="8"/>
    <cellStyle name="Normal" xfId="0" builtinId="0"/>
  </cellStyles>
  <dxfs count="4">
    <dxf>
      <fill>
        <patternFill>
          <bgColor rgb="FFFF0000"/>
        </patternFill>
      </fill>
    </dxf>
    <dxf>
      <fill>
        <patternFill>
          <bgColor rgb="FFFFC000"/>
        </patternFill>
      </fill>
    </dxf>
    <dxf>
      <font>
        <b val="0"/>
        <i val="0"/>
        <strike val="0"/>
        <condense val="0"/>
        <extend val="0"/>
        <outline val="0"/>
        <shadow val="0"/>
        <u val="none"/>
        <vertAlign val="baseline"/>
        <sz val="10"/>
        <color rgb="FF374151"/>
        <name val="Segoe UI"/>
        <family val="2"/>
        <scheme val="none"/>
      </font>
      <alignment horizontal="left" vertical="center" textRotation="0" wrapText="0" indent="1" justifyLastLine="0" shrinkToFit="0" readingOrder="0"/>
    </dxf>
    <dxf>
      <font>
        <b val="0"/>
        <i val="0"/>
        <strike val="0"/>
        <condense val="0"/>
        <extend val="0"/>
        <outline val="0"/>
        <shadow val="0"/>
        <u val="none"/>
        <vertAlign val="baseline"/>
        <sz val="10"/>
        <color rgb="FF374151"/>
        <name val="Segoe UI"/>
        <family val="2"/>
        <scheme val="none"/>
      </font>
      <alignment horizontal="left" vertical="center" textRotation="0" wrapText="0" indent="1" justifyLastLine="0" shrinkToFit="0" readingOrder="0"/>
    </dxf>
  </dxfs>
  <tableStyles count="0" defaultTableStyle="TableStyleMedium2" defaultPivotStyle="PivotStyleLight16"/>
  <colors>
    <mruColors>
      <color rgb="FFA2B5CD"/>
      <color rgb="FFDDECEF"/>
      <color rgb="FFCCECFF"/>
      <color rgb="FFD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3371850</xdr:colOff>
      <xdr:row>0</xdr:row>
      <xdr:rowOff>0</xdr:rowOff>
    </xdr:from>
    <xdr:to>
      <xdr:col>26</xdr:col>
      <xdr:colOff>2068512</xdr:colOff>
      <xdr:row>0</xdr:row>
      <xdr:rowOff>563562</xdr:rowOff>
    </xdr:to>
    <xdr:pic>
      <xdr:nvPicPr>
        <xdr:cNvPr id="2" name="Picture 1">
          <a:extLst>
            <a:ext uri="{FF2B5EF4-FFF2-40B4-BE49-F238E27FC236}">
              <a16:creationId xmlns:a16="http://schemas.microsoft.com/office/drawing/2014/main" id="{0581B453-ABAC-C04C-1FCF-1F8A6427E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92225" y="0"/>
          <a:ext cx="20669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5EDB91-A5A2-4CC0-B318-DAE43B7663ED}" name="Table1" displayName="Table1" ref="A1:A5" totalsRowShown="0">
  <autoFilter ref="A1:A5" xr:uid="{715EDB91-A5A2-4CC0-B318-DAE43B7663ED}"/>
  <tableColumns count="1">
    <tableColumn id="1" xr3:uid="{35F7F63B-427A-4E13-B0C4-6CDC3DCE2E14}" name="y/n/N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52745E-861F-4527-AEB2-F7D2A1E9BF47}" name="Table3" displayName="Table3" ref="A7:A12" totalsRowShown="0">
  <autoFilter ref="A7:A12" xr:uid="{4752745E-861F-4527-AEB2-F7D2A1E9BF47}"/>
  <tableColumns count="1">
    <tableColumn id="1" xr3:uid="{E3E1679B-7BBA-49B9-AC0D-44920A3AFF23}" name="Supply Chain Vis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0E5F99-8F6A-4B14-AB00-B468260E5FF0}" name="Table4" displayName="Table4" ref="A14:A18" totalsRowShown="0">
  <autoFilter ref="A14:A18" xr:uid="{710E5F99-8F6A-4B14-AB00-B468260E5FF0}"/>
  <tableColumns count="1">
    <tableColumn id="1" xr3:uid="{01F3C798-175A-4DAA-9EDE-F88A097E590D}" name="Quality of Answe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53B4F2-F3B5-4863-A7C2-5428C853B275}" name="Table6" displayName="Table6" ref="A22:A27" totalsRowShown="0" dataDxfId="3">
  <autoFilter ref="A22:A27" xr:uid="{B153B4F2-F3B5-4863-A7C2-5428C853B275}"/>
  <tableColumns count="1">
    <tableColumn id="1" xr3:uid="{3223C072-8BD1-4CDD-9AAE-38CE4E78C907}" name="Hours of Work" dataDxfId="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CFCF12-A756-4BFD-BB31-AC13D4A15ED1}" name="Table8" displayName="Table8" ref="A29:A33" totalsRowShown="0">
  <autoFilter ref="A29:A33" xr:uid="{19CFCF12-A756-4BFD-BB31-AC13D4A15ED1}"/>
  <tableColumns count="1">
    <tableColumn id="1" xr3:uid="{045B8599-2D4C-4933-88C8-653E69E2B814}" name="Max day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6422BC-E2D0-4C90-8359-2E323AC3ACC4}" name="Table9" displayName="Table9" ref="A36:A41" totalsRowShown="0">
  <autoFilter ref="A36:A41" xr:uid="{E26422BC-E2D0-4C90-8359-2E323AC3ACC4}"/>
  <tableColumns count="1">
    <tableColumn id="1" xr3:uid="{DA535452-A355-4D41-8085-62A8CD83B066}" name="Payment "/>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1B273-A3F4-4BF8-B9A0-E3CF3A1E4A4B}">
  <dimension ref="A1:Z137"/>
  <sheetViews>
    <sheetView tabSelected="1" zoomScaleNormal="100" workbookViewId="0"/>
  </sheetViews>
  <sheetFormatPr defaultColWidth="65" defaultRowHeight="14.25" x14ac:dyDescent="0.45"/>
  <cols>
    <col min="1" max="1" width="4.265625" style="27" customWidth="1"/>
    <col min="3" max="3" width="84.46484375" style="73" customWidth="1"/>
    <col min="4" max="4" width="76.265625" style="3" hidden="1" customWidth="1"/>
    <col min="5" max="5" width="8.73046875" style="3" hidden="1" customWidth="1"/>
    <col min="6" max="6" width="26.265625" style="3" hidden="1" customWidth="1"/>
    <col min="7" max="7" width="15.796875" style="3" hidden="1" customWidth="1"/>
    <col min="8" max="8" width="10.73046875" style="3" hidden="1" customWidth="1"/>
    <col min="9" max="9" width="4.265625" style="27" hidden="1" customWidth="1"/>
    <col min="10" max="10" width="27.796875" style="3" hidden="1" customWidth="1"/>
    <col min="11" max="11" width="43" hidden="1" customWidth="1"/>
    <col min="12" max="12" width="120.59765625" hidden="1" customWidth="1"/>
    <col min="13" max="14" width="31.796875" hidden="1" customWidth="1"/>
    <col min="15" max="15" width="24.73046875" style="3" hidden="1" customWidth="1"/>
    <col min="16" max="16" width="25.33203125" style="3" hidden="1" customWidth="1"/>
    <col min="17" max="17" width="28.265625" hidden="1" customWidth="1"/>
    <col min="18" max="18" width="32.33203125" hidden="1" customWidth="1"/>
    <col min="19" max="19" width="5.06640625" hidden="1" customWidth="1"/>
    <col min="20" max="20" width="65" hidden="1" customWidth="1"/>
    <col min="21" max="21" width="10" hidden="1" customWidth="1"/>
    <col min="22" max="22" width="42.265625" hidden="1" customWidth="1"/>
    <col min="23" max="23" width="53.06640625" hidden="1" customWidth="1"/>
    <col min="24" max="24" width="49" hidden="1" customWidth="1"/>
    <col min="25" max="25" width="51.796875" hidden="1" customWidth="1"/>
    <col min="26" max="26" width="65" hidden="1" customWidth="1"/>
  </cols>
  <sheetData>
    <row r="1" spans="1:25" ht="132" customHeight="1" x14ac:dyDescent="0.45">
      <c r="A1" s="60"/>
      <c r="B1" s="81" t="s">
        <v>301</v>
      </c>
      <c r="C1" s="82" t="s">
        <v>336</v>
      </c>
      <c r="D1" s="5" t="s">
        <v>105</v>
      </c>
      <c r="E1" s="75"/>
      <c r="F1" s="5" t="s">
        <v>101</v>
      </c>
      <c r="G1" s="5" t="s">
        <v>102</v>
      </c>
      <c r="I1" s="52"/>
      <c r="J1" s="5" t="s">
        <v>8</v>
      </c>
      <c r="K1" s="5" t="s">
        <v>148</v>
      </c>
      <c r="L1" s="5" t="s">
        <v>149</v>
      </c>
      <c r="N1" s="1" t="s">
        <v>246</v>
      </c>
      <c r="O1" s="1" t="s">
        <v>25</v>
      </c>
      <c r="P1" s="1" t="s">
        <v>26</v>
      </c>
      <c r="Q1" s="1" t="s">
        <v>27</v>
      </c>
      <c r="R1" s="1" t="s">
        <v>28</v>
      </c>
      <c r="T1" s="51" t="s">
        <v>249</v>
      </c>
    </row>
    <row r="2" spans="1:25" ht="126" customHeight="1" x14ac:dyDescent="0.45">
      <c r="A2" s="83"/>
      <c r="B2" s="85" t="s">
        <v>305</v>
      </c>
      <c r="C2" s="86" t="s">
        <v>306</v>
      </c>
      <c r="D2" s="5"/>
      <c r="E2" s="75"/>
      <c r="F2" s="5"/>
      <c r="G2" s="5"/>
      <c r="I2" s="52"/>
      <c r="J2" s="5"/>
      <c r="K2" s="5"/>
      <c r="L2" s="5"/>
      <c r="N2" s="1"/>
      <c r="O2" s="1"/>
      <c r="P2" s="1"/>
      <c r="Q2" s="1"/>
      <c r="R2" s="1"/>
      <c r="T2" s="84"/>
    </row>
    <row r="3" spans="1:25" ht="35.549999999999997" customHeight="1" thickBot="1" x14ac:dyDescent="0.5">
      <c r="A3" s="61"/>
      <c r="B3" s="30" t="s">
        <v>8</v>
      </c>
      <c r="C3" s="67"/>
      <c r="D3" s="32"/>
      <c r="E3" s="75"/>
      <c r="F3" s="32"/>
      <c r="G3" s="32"/>
      <c r="I3" s="53"/>
      <c r="J3" s="30"/>
      <c r="K3" s="30"/>
      <c r="L3" s="30"/>
      <c r="N3" s="30"/>
      <c r="O3" s="30"/>
      <c r="P3" s="30"/>
      <c r="Q3" s="30"/>
      <c r="R3" s="30"/>
      <c r="T3" t="s">
        <v>250</v>
      </c>
      <c r="V3" s="40" t="s">
        <v>202</v>
      </c>
    </row>
    <row r="4" spans="1:25" ht="36" customHeight="1" thickBot="1" x14ac:dyDescent="0.5">
      <c r="A4" s="62">
        <v>1</v>
      </c>
      <c r="B4" s="8" t="s">
        <v>0</v>
      </c>
      <c r="C4" s="68"/>
      <c r="D4" s="8"/>
      <c r="E4" s="75"/>
      <c r="F4" s="8"/>
      <c r="G4" s="8"/>
      <c r="H4" s="4"/>
      <c r="I4" s="54">
        <v>1</v>
      </c>
      <c r="J4" s="8" t="s">
        <v>171</v>
      </c>
      <c r="K4" s="58" t="s">
        <v>79</v>
      </c>
      <c r="L4" s="7" t="s">
        <v>247</v>
      </c>
      <c r="N4" s="50" t="s">
        <v>247</v>
      </c>
      <c r="O4" s="50" t="s">
        <v>247</v>
      </c>
      <c r="P4" s="50" t="s">
        <v>247</v>
      </c>
      <c r="Q4" s="50" t="s">
        <v>247</v>
      </c>
      <c r="R4" s="50" t="s">
        <v>247</v>
      </c>
      <c r="V4" s="41" t="s">
        <v>175</v>
      </c>
      <c r="W4" s="42" t="s">
        <v>176</v>
      </c>
      <c r="X4" s="42" t="s">
        <v>177</v>
      </c>
      <c r="Y4" s="43" t="s">
        <v>178</v>
      </c>
    </row>
    <row r="5" spans="1:25" ht="34.9" customHeight="1" thickBot="1" x14ac:dyDescent="0.5">
      <c r="A5" s="62">
        <v>2</v>
      </c>
      <c r="B5" s="8" t="s">
        <v>1</v>
      </c>
      <c r="C5" s="68"/>
      <c r="D5" s="11"/>
      <c r="E5" s="75"/>
      <c r="F5" s="11"/>
      <c r="G5" s="11"/>
      <c r="H5" s="14"/>
      <c r="I5" s="54">
        <v>2</v>
      </c>
      <c r="J5" s="8" t="s">
        <v>173</v>
      </c>
      <c r="K5" s="58" t="s">
        <v>79</v>
      </c>
      <c r="L5" s="7" t="s">
        <v>247</v>
      </c>
      <c r="N5" s="50" t="s">
        <v>247</v>
      </c>
      <c r="O5" s="50" t="s">
        <v>247</v>
      </c>
      <c r="P5" s="50" t="s">
        <v>247</v>
      </c>
      <c r="Q5" s="50" t="s">
        <v>247</v>
      </c>
      <c r="R5" s="50" t="s">
        <v>247</v>
      </c>
      <c r="V5" s="44" t="s">
        <v>78</v>
      </c>
      <c r="W5" s="24" t="s">
        <v>179</v>
      </c>
      <c r="X5" s="24" t="s">
        <v>180</v>
      </c>
      <c r="Y5" s="45" t="s">
        <v>181</v>
      </c>
    </row>
    <row r="6" spans="1:25" ht="34.9" customHeight="1" thickBot="1" x14ac:dyDescent="0.5">
      <c r="A6" s="62">
        <v>3</v>
      </c>
      <c r="B6" s="8" t="s">
        <v>17</v>
      </c>
      <c r="C6" s="68"/>
      <c r="D6" s="8"/>
      <c r="E6" s="75"/>
      <c r="F6" s="8"/>
      <c r="G6" s="8"/>
      <c r="H6" s="4"/>
      <c r="I6" s="54">
        <v>3</v>
      </c>
      <c r="J6" s="8" t="s">
        <v>172</v>
      </c>
      <c r="K6" s="58" t="s">
        <v>79</v>
      </c>
      <c r="L6" s="7" t="s">
        <v>247</v>
      </c>
      <c r="N6" s="50" t="s">
        <v>247</v>
      </c>
      <c r="O6" s="50" t="s">
        <v>247</v>
      </c>
      <c r="P6" s="50" t="s">
        <v>247</v>
      </c>
      <c r="Q6" s="50" t="s">
        <v>247</v>
      </c>
      <c r="R6" s="50" t="s">
        <v>247</v>
      </c>
      <c r="V6" s="44" t="s">
        <v>182</v>
      </c>
      <c r="W6" s="24" t="s">
        <v>183</v>
      </c>
      <c r="X6" s="24" t="s">
        <v>184</v>
      </c>
      <c r="Y6" s="45" t="s">
        <v>185</v>
      </c>
    </row>
    <row r="7" spans="1:25" ht="28.45" customHeight="1" thickBot="1" x14ac:dyDescent="0.5">
      <c r="A7" s="62">
        <v>4</v>
      </c>
      <c r="B7" s="8" t="s">
        <v>2</v>
      </c>
      <c r="C7" s="68"/>
      <c r="D7" s="8"/>
      <c r="E7" s="4"/>
      <c r="F7" s="8"/>
      <c r="G7" s="8"/>
      <c r="H7" s="4"/>
      <c r="I7" s="54">
        <v>4</v>
      </c>
      <c r="J7" s="8" t="str">
        <f>B7</f>
        <v>ACN/ABN or other</v>
      </c>
      <c r="K7" s="58" t="s">
        <v>79</v>
      </c>
      <c r="L7" s="7" t="s">
        <v>247</v>
      </c>
      <c r="N7" s="50" t="s">
        <v>247</v>
      </c>
      <c r="O7" s="50" t="s">
        <v>247</v>
      </c>
      <c r="P7" s="50" t="s">
        <v>247</v>
      </c>
      <c r="Q7" s="50" t="s">
        <v>247</v>
      </c>
      <c r="R7" s="50" t="s">
        <v>247</v>
      </c>
      <c r="S7" s="3"/>
      <c r="T7" s="3"/>
      <c r="U7" s="3"/>
      <c r="V7" s="44" t="s">
        <v>186</v>
      </c>
      <c r="W7" s="24" t="s">
        <v>187</v>
      </c>
      <c r="X7" s="24" t="s">
        <v>188</v>
      </c>
      <c r="Y7" s="45" t="s">
        <v>189</v>
      </c>
    </row>
    <row r="8" spans="1:25" ht="37.5" customHeight="1" thickBot="1" x14ac:dyDescent="0.5">
      <c r="A8" s="62">
        <v>5</v>
      </c>
      <c r="B8" s="8" t="s">
        <v>77</v>
      </c>
      <c r="C8" s="68"/>
      <c r="D8" s="8"/>
      <c r="E8" s="4"/>
      <c r="F8" s="8"/>
      <c r="G8" s="8"/>
      <c r="H8" s="4"/>
      <c r="I8" s="54">
        <v>5</v>
      </c>
      <c r="J8" s="8" t="str">
        <f>B8</f>
        <v>Country of operations</v>
      </c>
      <c r="K8" s="58" t="s">
        <v>79</v>
      </c>
      <c r="L8" s="7" t="s">
        <v>174</v>
      </c>
      <c r="N8" s="50" t="s">
        <v>247</v>
      </c>
      <c r="O8" s="50" t="s">
        <v>247</v>
      </c>
      <c r="P8" s="50" t="s">
        <v>247</v>
      </c>
      <c r="Q8" s="50" t="s">
        <v>247</v>
      </c>
      <c r="R8" s="50" t="s">
        <v>247</v>
      </c>
      <c r="V8" s="44" t="s">
        <v>190</v>
      </c>
      <c r="W8" s="24" t="s">
        <v>191</v>
      </c>
      <c r="X8" s="24" t="s">
        <v>192</v>
      </c>
      <c r="Y8" s="45" t="s">
        <v>193</v>
      </c>
    </row>
    <row r="9" spans="1:25" ht="24" customHeight="1" thickBot="1" x14ac:dyDescent="0.5">
      <c r="A9" s="62">
        <v>6</v>
      </c>
      <c r="B9" s="8" t="s">
        <v>10</v>
      </c>
      <c r="C9" s="69"/>
      <c r="D9" s="10"/>
      <c r="E9" s="15"/>
      <c r="F9" s="10"/>
      <c r="G9" s="10"/>
      <c r="H9" s="15"/>
      <c r="I9" s="54">
        <v>6</v>
      </c>
      <c r="J9" s="8" t="s">
        <v>203</v>
      </c>
      <c r="K9" s="58" t="s">
        <v>79</v>
      </c>
      <c r="L9" s="7" t="s">
        <v>247</v>
      </c>
      <c r="N9" s="50" t="s">
        <v>247</v>
      </c>
      <c r="O9" s="50" t="s">
        <v>247</v>
      </c>
      <c r="P9" s="50" t="s">
        <v>247</v>
      </c>
      <c r="Q9" s="50" t="s">
        <v>247</v>
      </c>
      <c r="R9" s="50" t="s">
        <v>247</v>
      </c>
      <c r="V9" s="44" t="s">
        <v>194</v>
      </c>
      <c r="W9" s="24" t="s">
        <v>195</v>
      </c>
      <c r="X9" s="24" t="s">
        <v>196</v>
      </c>
      <c r="Y9" s="45" t="s">
        <v>197</v>
      </c>
    </row>
    <row r="10" spans="1:25" ht="27.7" customHeight="1" thickBot="1" x14ac:dyDescent="0.5">
      <c r="A10" s="62">
        <v>7</v>
      </c>
      <c r="B10" s="8" t="s">
        <v>205</v>
      </c>
      <c r="C10" s="70"/>
      <c r="D10" s="8"/>
      <c r="E10" s="4"/>
      <c r="F10" s="8"/>
      <c r="G10" s="8"/>
      <c r="H10" s="4"/>
      <c r="I10" s="54">
        <v>7</v>
      </c>
      <c r="J10" s="8" t="s">
        <v>204</v>
      </c>
      <c r="K10" s="58" t="s">
        <v>79</v>
      </c>
      <c r="L10" s="7" t="s">
        <v>247</v>
      </c>
      <c r="N10" s="50" t="s">
        <v>247</v>
      </c>
      <c r="O10" s="50" t="s">
        <v>247</v>
      </c>
      <c r="P10" s="50" t="s">
        <v>247</v>
      </c>
      <c r="Q10" s="50" t="s">
        <v>247</v>
      </c>
      <c r="R10" s="50" t="s">
        <v>247</v>
      </c>
      <c r="V10" s="46" t="s">
        <v>198</v>
      </c>
      <c r="W10" s="47" t="s">
        <v>199</v>
      </c>
      <c r="X10" s="47" t="s">
        <v>200</v>
      </c>
      <c r="Y10" s="48" t="s">
        <v>201</v>
      </c>
    </row>
    <row r="11" spans="1:25" ht="19.899999999999999" customHeight="1" x14ac:dyDescent="0.45">
      <c r="A11" s="62">
        <v>8</v>
      </c>
      <c r="B11" s="8" t="s">
        <v>9</v>
      </c>
      <c r="C11" s="68"/>
      <c r="D11" s="8"/>
      <c r="E11" s="4"/>
      <c r="F11" s="8"/>
      <c r="G11" s="8"/>
      <c r="H11" s="4"/>
      <c r="I11" s="54">
        <v>8</v>
      </c>
      <c r="J11" s="8" t="s">
        <v>206</v>
      </c>
      <c r="K11" s="58" t="s">
        <v>79</v>
      </c>
      <c r="L11" s="7" t="s">
        <v>248</v>
      </c>
      <c r="N11" s="50" t="s">
        <v>247</v>
      </c>
      <c r="O11" s="50" t="s">
        <v>247</v>
      </c>
      <c r="P11" s="50" t="s">
        <v>247</v>
      </c>
      <c r="Q11" s="50" t="s">
        <v>247</v>
      </c>
      <c r="R11" s="50" t="s">
        <v>247</v>
      </c>
    </row>
    <row r="12" spans="1:25" ht="24" customHeight="1" x14ac:dyDescent="0.45">
      <c r="A12" s="62">
        <v>9</v>
      </c>
      <c r="B12" s="8" t="s">
        <v>3</v>
      </c>
      <c r="C12" s="68"/>
      <c r="D12" s="8"/>
      <c r="E12" s="4"/>
      <c r="F12" s="8"/>
      <c r="G12" s="8"/>
      <c r="H12" s="4"/>
      <c r="I12" s="54">
        <v>9</v>
      </c>
      <c r="J12" s="8" t="s">
        <v>207</v>
      </c>
      <c r="K12" s="58" t="s">
        <v>79</v>
      </c>
      <c r="L12" s="7"/>
      <c r="N12" s="50" t="s">
        <v>247</v>
      </c>
      <c r="O12" s="50" t="s">
        <v>247</v>
      </c>
      <c r="P12" s="50" t="s">
        <v>247</v>
      </c>
      <c r="Q12" s="50" t="s">
        <v>247</v>
      </c>
      <c r="R12" s="50" t="s">
        <v>247</v>
      </c>
    </row>
    <row r="13" spans="1:25" ht="68.25" customHeight="1" x14ac:dyDescent="0.45">
      <c r="A13" s="62">
        <v>10</v>
      </c>
      <c r="B13" s="8" t="s">
        <v>4</v>
      </c>
      <c r="C13" s="68"/>
      <c r="D13" s="8"/>
      <c r="E13" s="4"/>
      <c r="F13" s="8"/>
      <c r="G13" s="8"/>
      <c r="H13" s="4"/>
      <c r="I13" s="54">
        <v>10</v>
      </c>
      <c r="J13" s="8"/>
      <c r="K13" s="58"/>
      <c r="L13" s="7"/>
      <c r="N13" s="50" t="s">
        <v>247</v>
      </c>
      <c r="O13" s="50" t="s">
        <v>247</v>
      </c>
      <c r="P13" s="50" t="s">
        <v>247</v>
      </c>
      <c r="Q13" s="50" t="s">
        <v>247</v>
      </c>
      <c r="R13" s="50" t="s">
        <v>247</v>
      </c>
      <c r="S13" s="3"/>
      <c r="T13" s="3"/>
      <c r="U13" s="3"/>
    </row>
    <row r="14" spans="1:25" ht="240" customHeight="1" thickBot="1" x14ac:dyDescent="0.75">
      <c r="A14" s="62">
        <v>11</v>
      </c>
      <c r="B14" s="8" t="s">
        <v>42</v>
      </c>
      <c r="C14" s="68"/>
      <c r="D14" s="6"/>
      <c r="F14" s="28" t="s">
        <v>79</v>
      </c>
      <c r="G14" s="8">
        <f>IF(TRIM(LOWER(F14))="N/A", 0, IF(TRIM(LOWER(F14))="No Answer", 0, IF(TRIM(LOWER(F14))="Average Answer", 1, IF(TRIM(LOWER(F14))="Good Answer", 3, ""))))</f>
        <v>0</v>
      </c>
      <c r="H14" s="4"/>
      <c r="I14" s="54">
        <v>11</v>
      </c>
      <c r="J14" s="8" t="s">
        <v>36</v>
      </c>
      <c r="K14" s="8" t="s">
        <v>253</v>
      </c>
      <c r="L14" s="8" t="s">
        <v>278</v>
      </c>
      <c r="M14" s="4"/>
      <c r="N14" s="6" t="s">
        <v>37</v>
      </c>
      <c r="O14" s="6" t="s">
        <v>37</v>
      </c>
      <c r="P14" s="6" t="s">
        <v>38</v>
      </c>
      <c r="Q14" s="6" t="s">
        <v>39</v>
      </c>
      <c r="R14" s="6" t="s">
        <v>39</v>
      </c>
      <c r="V14" s="49" t="s">
        <v>208</v>
      </c>
    </row>
    <row r="15" spans="1:25" ht="62.65" customHeight="1" thickBot="1" x14ac:dyDescent="0.5">
      <c r="A15" s="62">
        <v>12</v>
      </c>
      <c r="B15" s="8" t="s">
        <v>337</v>
      </c>
      <c r="C15" s="68"/>
      <c r="D15" s="8"/>
      <c r="E15" s="4"/>
      <c r="F15" s="28" t="s">
        <v>79</v>
      </c>
      <c r="G15" s="8">
        <f>IF(TRIM(LOWER(F15))="N/A", 0, IF(TRIM(LOWER(F15))="No Answer", 0, IF(TRIM(LOWER(F15))="Average Answer", 1, IF(TRIM(LOWER(F15))="Good Answer",2, ""))))</f>
        <v>0</v>
      </c>
      <c r="H15" s="4"/>
      <c r="I15" s="54">
        <v>12</v>
      </c>
      <c r="J15" s="8" t="s">
        <v>144</v>
      </c>
      <c r="K15" s="8" t="s">
        <v>254</v>
      </c>
      <c r="L15" s="8" t="s">
        <v>258</v>
      </c>
      <c r="M15" s="4"/>
      <c r="N15" s="8"/>
      <c r="O15" s="7"/>
      <c r="P15" s="7"/>
      <c r="Q15" s="7"/>
      <c r="R15" s="7"/>
      <c r="V15" s="41" t="s">
        <v>209</v>
      </c>
      <c r="W15" s="42" t="s">
        <v>176</v>
      </c>
      <c r="X15" s="42" t="s">
        <v>177</v>
      </c>
      <c r="Y15" s="43" t="s">
        <v>178</v>
      </c>
    </row>
    <row r="16" spans="1:25" ht="41.25" customHeight="1" thickBot="1" x14ac:dyDescent="0.5">
      <c r="A16" s="62"/>
      <c r="B16" s="34"/>
      <c r="C16" s="68"/>
      <c r="D16" s="8"/>
      <c r="E16" s="4"/>
      <c r="F16" s="35" t="s">
        <v>154</v>
      </c>
      <c r="G16" s="34">
        <f>G14+G15</f>
        <v>0</v>
      </c>
      <c r="H16" s="4"/>
      <c r="I16" s="54"/>
      <c r="J16" s="8"/>
      <c r="K16" s="34" t="s">
        <v>279</v>
      </c>
      <c r="L16" s="8"/>
      <c r="M16" s="4"/>
      <c r="N16" s="8"/>
      <c r="O16" s="7"/>
      <c r="P16" s="7"/>
      <c r="Q16" s="7"/>
      <c r="R16" s="7"/>
      <c r="V16" s="44" t="s">
        <v>210</v>
      </c>
      <c r="W16" s="24" t="s">
        <v>211</v>
      </c>
      <c r="X16" s="24" t="s">
        <v>212</v>
      </c>
      <c r="Y16" s="45" t="s">
        <v>213</v>
      </c>
    </row>
    <row r="17" spans="1:25" ht="33" customHeight="1" thickBot="1" x14ac:dyDescent="0.5">
      <c r="A17" s="63"/>
      <c r="B17" s="30" t="s">
        <v>308</v>
      </c>
      <c r="C17" s="72"/>
      <c r="D17" s="31"/>
      <c r="E17" s="4"/>
      <c r="F17" s="31"/>
      <c r="G17" s="31"/>
      <c r="H17" s="4"/>
      <c r="I17" s="55"/>
      <c r="J17" s="30" t="s">
        <v>5</v>
      </c>
      <c r="K17" s="59"/>
      <c r="L17" s="33"/>
      <c r="N17" s="30" t="s">
        <v>5</v>
      </c>
      <c r="O17" s="30"/>
      <c r="P17" s="33"/>
      <c r="Q17" s="33"/>
      <c r="R17" s="30"/>
      <c r="S17" s="3"/>
      <c r="T17" s="3"/>
      <c r="U17" s="3"/>
      <c r="V17" s="44" t="s">
        <v>214</v>
      </c>
      <c r="W17" s="24" t="s">
        <v>215</v>
      </c>
      <c r="X17" s="24" t="s">
        <v>216</v>
      </c>
      <c r="Y17" s="45" t="s">
        <v>217</v>
      </c>
    </row>
    <row r="18" spans="1:25" ht="71.650000000000006" thickBot="1" x14ac:dyDescent="0.5">
      <c r="A18" s="62">
        <v>13</v>
      </c>
      <c r="B18" s="8" t="s">
        <v>338</v>
      </c>
      <c r="C18" s="68"/>
      <c r="D18" s="8" t="str">
        <f>IF(C18="No", "Your response suggests a gap in corporate responsibility. It's crucial to have a policy against modern slavery," &amp;
" covering forced labor, bonded labor, and human trafficking, to mitigate legal risks and maintain a good reputation. " &amp;
"We recommend developing a comprehensive policy that includes: 1. Explicit prohibition of all forms of modern slavery in your operations and supply chain. " &amp;
"2. Guidelines for supplier and partner engagement and compliance. " &amp;
"3. Protocols for identifying, reporting, and addressing instances of modern slavery. " &amp;
"This policy will enhance your corporate governance and commitment to ethical practices and should be communicated to all employees.", "")</f>
        <v/>
      </c>
      <c r="E18" s="4"/>
      <c r="F18" s="8"/>
      <c r="G18" s="8">
        <f>IF(C18="yes", 1, 0)</f>
        <v>0</v>
      </c>
      <c r="H18" s="4"/>
      <c r="I18" s="54">
        <v>13</v>
      </c>
      <c r="J18" s="8" t="s">
        <v>11</v>
      </c>
      <c r="K18" s="8" t="s">
        <v>108</v>
      </c>
      <c r="L18" s="8" t="s">
        <v>61</v>
      </c>
      <c r="M18" s="4"/>
      <c r="N18" s="8"/>
      <c r="O18" s="7" t="s">
        <v>35</v>
      </c>
      <c r="P18" s="7" t="s">
        <v>12</v>
      </c>
      <c r="Q18" s="7" t="s">
        <v>12</v>
      </c>
      <c r="R18" s="7" t="s">
        <v>12</v>
      </c>
      <c r="S18" s="3"/>
      <c r="T18" s="3"/>
      <c r="U18" s="3"/>
      <c r="V18" s="44" t="s">
        <v>218</v>
      </c>
      <c r="W18" s="24" t="s">
        <v>219</v>
      </c>
      <c r="X18" s="24" t="s">
        <v>220</v>
      </c>
      <c r="Y18" s="45" t="s">
        <v>221</v>
      </c>
    </row>
    <row r="19" spans="1:25" ht="16.149999999999999" thickBot="1" x14ac:dyDescent="0.5">
      <c r="A19" s="62" t="s">
        <v>339</v>
      </c>
      <c r="B19" s="8" t="s">
        <v>340</v>
      </c>
      <c r="C19" s="68"/>
      <c r="D19" s="8"/>
      <c r="E19" s="4"/>
      <c r="F19" s="8"/>
      <c r="G19" s="8"/>
      <c r="H19" s="4"/>
      <c r="I19" s="54"/>
      <c r="J19" s="8"/>
      <c r="K19" s="8"/>
      <c r="L19" s="8"/>
      <c r="M19" s="4"/>
      <c r="N19" s="8"/>
      <c r="O19" s="7"/>
      <c r="P19" s="7"/>
      <c r="Q19" s="7"/>
      <c r="R19" s="7"/>
      <c r="S19" s="3"/>
      <c r="T19" s="3"/>
      <c r="U19" s="3"/>
      <c r="V19" s="44"/>
      <c r="W19" s="24"/>
      <c r="X19" s="24"/>
      <c r="Y19" s="45"/>
    </row>
    <row r="20" spans="1:25" ht="57.75" customHeight="1" thickBot="1" x14ac:dyDescent="0.5">
      <c r="A20" s="62">
        <v>14</v>
      </c>
      <c r="B20" s="8" t="s">
        <v>341</v>
      </c>
      <c r="C20" s="68"/>
      <c r="D20" s="8"/>
      <c r="E20" s="4"/>
      <c r="F20" s="8"/>
      <c r="G20" s="8">
        <f t="shared" ref="G20" si="0">IF(C20="yes", 2, 0)</f>
        <v>0</v>
      </c>
      <c r="H20" s="4"/>
      <c r="I20" s="54">
        <v>15</v>
      </c>
      <c r="J20" s="8" t="s">
        <v>14</v>
      </c>
      <c r="K20" s="8" t="s">
        <v>107</v>
      </c>
      <c r="L20" s="8" t="s">
        <v>296</v>
      </c>
      <c r="M20" s="4"/>
      <c r="N20" s="8"/>
      <c r="O20" s="7" t="s">
        <v>13</v>
      </c>
      <c r="P20" s="7" t="s">
        <v>35</v>
      </c>
      <c r="Q20" s="7" t="s">
        <v>12</v>
      </c>
      <c r="R20" s="7" t="s">
        <v>12</v>
      </c>
      <c r="V20" s="44" t="s">
        <v>222</v>
      </c>
      <c r="W20" s="24" t="s">
        <v>223</v>
      </c>
      <c r="X20" s="24" t="s">
        <v>224</v>
      </c>
      <c r="Y20" s="45" t="s">
        <v>225</v>
      </c>
    </row>
    <row r="21" spans="1:25" ht="22.5" customHeight="1" thickBot="1" x14ac:dyDescent="0.5">
      <c r="A21" s="62" t="s">
        <v>343</v>
      </c>
      <c r="B21" s="8" t="s">
        <v>342</v>
      </c>
      <c r="C21" s="68"/>
      <c r="D21" s="8"/>
      <c r="E21" s="4"/>
      <c r="F21" s="8"/>
      <c r="G21" s="8"/>
      <c r="H21" s="4"/>
      <c r="I21" s="54"/>
      <c r="J21" s="8"/>
      <c r="K21" s="8"/>
      <c r="L21" s="8"/>
      <c r="M21" s="4"/>
      <c r="N21" s="8"/>
      <c r="O21" s="7"/>
      <c r="P21" s="7"/>
      <c r="Q21" s="7"/>
      <c r="R21" s="7"/>
      <c r="V21" s="44"/>
      <c r="W21" s="24"/>
      <c r="X21" s="24"/>
      <c r="Y21" s="45"/>
    </row>
    <row r="22" spans="1:25" ht="47.65" thickBot="1" x14ac:dyDescent="0.5">
      <c r="A22" s="62">
        <v>15</v>
      </c>
      <c r="B22" s="8" t="s">
        <v>302</v>
      </c>
      <c r="C22" s="68"/>
      <c r="D22" s="8" t="str">
        <f>IF(C22="No",
"Training your team on modern slavery is crucial. Ensure mandatory training," &amp;
" especially for procurement and supply chain staff, to help them identify and act on potential risks. " &amp;
"Keep training updated and provide continuous learning opportunities. A great starting point is the free " &amp;
"Modern Slavery intermediate e-learning module available at https://modernslaveryregister.gov.au/resources/. " &amp;
"Regular training ensures your team stays vigilant and knowledgeable about combating modern slavery.", "")</f>
        <v/>
      </c>
      <c r="E22" s="4"/>
      <c r="F22" s="8"/>
      <c r="G22" s="8">
        <f t="shared" ref="G22" si="1">IF(C22="yes", 1, 0)</f>
        <v>0</v>
      </c>
      <c r="H22" s="4"/>
      <c r="I22" s="54">
        <v>16</v>
      </c>
      <c r="J22" s="8" t="s">
        <v>15</v>
      </c>
      <c r="K22" s="8" t="s">
        <v>108</v>
      </c>
      <c r="L22" s="8" t="s">
        <v>62</v>
      </c>
      <c r="M22" s="4"/>
      <c r="N22" s="8"/>
      <c r="O22" s="7" t="s">
        <v>13</v>
      </c>
      <c r="P22" s="7" t="s">
        <v>35</v>
      </c>
      <c r="Q22" s="7" t="s">
        <v>12</v>
      </c>
      <c r="R22" s="7" t="s">
        <v>12</v>
      </c>
      <c r="V22" s="44" t="s">
        <v>226</v>
      </c>
      <c r="W22" s="24" t="s">
        <v>227</v>
      </c>
      <c r="X22" s="24" t="s">
        <v>228</v>
      </c>
      <c r="Y22" s="45" t="s">
        <v>229</v>
      </c>
    </row>
    <row r="23" spans="1:25" ht="47.65" thickBot="1" x14ac:dyDescent="0.5">
      <c r="A23" s="62">
        <v>16</v>
      </c>
      <c r="B23" s="8" t="s">
        <v>16</v>
      </c>
      <c r="C23" s="68"/>
      <c r="D23" s="8" t="str">
        <f>IF(C23="No",
"It's vital to designate a person or team to oversee modern slavery risks in your operations and supply chain. " &amp;
"This ensures focused, consistent efforts in monitoring, managing, and mitigating these risks. " &amp;
"This role could include developing policies, conducting risk assessments, training staff, and reporting progress. " &amp;
"A dedicated role demonstrates your company's commitment to combating modern slavery.", "")</f>
        <v/>
      </c>
      <c r="E23" s="4"/>
      <c r="F23" s="8"/>
      <c r="G23" s="8">
        <f t="shared" ref="G23" si="2">IF(C23="yes", 2, 0)</f>
        <v>0</v>
      </c>
      <c r="H23" s="4"/>
      <c r="I23" s="54">
        <v>17</v>
      </c>
      <c r="J23" s="8" t="s">
        <v>18</v>
      </c>
      <c r="K23" s="8" t="s">
        <v>107</v>
      </c>
      <c r="L23" s="8" t="s">
        <v>63</v>
      </c>
      <c r="M23" s="4"/>
      <c r="N23" s="8"/>
      <c r="O23" s="7" t="s">
        <v>13</v>
      </c>
      <c r="P23" s="7" t="s">
        <v>35</v>
      </c>
      <c r="Q23" s="7" t="s">
        <v>12</v>
      </c>
      <c r="R23" s="7" t="s">
        <v>12</v>
      </c>
      <c r="V23" s="44" t="s">
        <v>230</v>
      </c>
      <c r="W23" s="24" t="s">
        <v>231</v>
      </c>
      <c r="X23" s="24" t="s">
        <v>232</v>
      </c>
      <c r="Y23" s="45" t="s">
        <v>233</v>
      </c>
    </row>
    <row r="24" spans="1:25" ht="63.4" thickBot="1" x14ac:dyDescent="0.5">
      <c r="A24" s="62">
        <v>17</v>
      </c>
      <c r="B24" s="8" t="s">
        <v>87</v>
      </c>
      <c r="C24" s="68"/>
      <c r="D24" s="8" t="str">
        <f>IF(C24="No",
"It's important to provide confidential mechanisms for workers to report modern slavery or poor working conditions. " &amp;
"This encourages transparency and ensures worker safety. Implement a secure, anonymous reporting system " &amp;
"and establish clear protocols for investigating reports and providing remedies. " &amp;
"This can include a hotline, a dedicated email, or a third-party reporting platform. " &amp;
"Communicate this to all workers to encourage its use.", "")</f>
        <v/>
      </c>
      <c r="E24" s="4"/>
      <c r="F24" s="6"/>
      <c r="G24" s="8">
        <f>IF(C24="yes", 2, 0)</f>
        <v>0</v>
      </c>
      <c r="H24" s="4"/>
      <c r="I24" s="54">
        <v>18</v>
      </c>
      <c r="J24" s="8" t="s">
        <v>19</v>
      </c>
      <c r="K24" s="8" t="s">
        <v>107</v>
      </c>
      <c r="L24" s="8" t="s">
        <v>64</v>
      </c>
      <c r="M24" s="4"/>
      <c r="N24" s="8"/>
      <c r="O24" s="7" t="s">
        <v>35</v>
      </c>
      <c r="P24" s="7" t="s">
        <v>35</v>
      </c>
      <c r="Q24" s="7" t="s">
        <v>20</v>
      </c>
      <c r="R24" s="7" t="s">
        <v>12</v>
      </c>
      <c r="V24" s="44" t="s">
        <v>234</v>
      </c>
      <c r="W24" s="24" t="s">
        <v>235</v>
      </c>
      <c r="X24" s="24" t="s">
        <v>236</v>
      </c>
      <c r="Y24" s="45" t="s">
        <v>237</v>
      </c>
    </row>
    <row r="25" spans="1:25" ht="81.400000000000006" customHeight="1" thickBot="1" x14ac:dyDescent="0.5">
      <c r="A25" s="62">
        <v>18</v>
      </c>
      <c r="B25" s="8" t="s">
        <v>88</v>
      </c>
      <c r="C25" s="68"/>
      <c r="D25" s="8"/>
      <c r="E25" s="4"/>
      <c r="F25" s="28" t="s">
        <v>79</v>
      </c>
      <c r="G25" s="8">
        <f>IF(TRIM(LOWER(F25))="N/A", 0, IF(TRIM(LOWER(F25))="No Answer", 0, IF(TRIM(LOWER(F25))="Average Answer", 1, IF(TRIM(LOWER(F25))="Good Answer",2, ""))))</f>
        <v>0</v>
      </c>
      <c r="H25" s="4"/>
      <c r="I25" s="54" t="s">
        <v>86</v>
      </c>
      <c r="J25" s="8" t="s">
        <v>145</v>
      </c>
      <c r="K25" s="8" t="s">
        <v>254</v>
      </c>
      <c r="L25" s="8" t="s">
        <v>329</v>
      </c>
      <c r="M25" s="4"/>
      <c r="N25" s="8"/>
      <c r="O25" s="7"/>
      <c r="P25" s="7"/>
      <c r="Q25" s="7"/>
      <c r="R25" s="7"/>
      <c r="V25" s="44" t="s">
        <v>238</v>
      </c>
      <c r="W25" s="24" t="s">
        <v>239</v>
      </c>
      <c r="X25" s="24" t="s">
        <v>240</v>
      </c>
      <c r="Y25" s="45" t="s">
        <v>241</v>
      </c>
    </row>
    <row r="26" spans="1:25" ht="47.65" thickBot="1" x14ac:dyDescent="0.5">
      <c r="A26" s="62">
        <v>19</v>
      </c>
      <c r="B26" s="8" t="s">
        <v>106</v>
      </c>
      <c r="C26" s="68"/>
      <c r="D26" s="8" t="str">
        <f>IF(C26="No",
"It's crucial to have mechanisms in place for investigating and responding to allegations of modern slavery in your operations and supply chains. " &amp;
"Establish a protocol that details the steps for thorough investigation, appropriate response, and remediation. " &amp;
"This can include immediate action, involvement of legal and HR departments, and third-party audits. " &amp;
"Also, ensure you have a system for aiding victims and preventing recurrence. " &amp;
"This demonstrates a strong commitment to ethical business practices.", "")</f>
        <v/>
      </c>
      <c r="E26" s="4"/>
      <c r="F26" s="29"/>
      <c r="G26" s="8">
        <f>IF(C26="yes", 2, 0)</f>
        <v>0</v>
      </c>
      <c r="H26" s="4"/>
      <c r="I26" s="54">
        <v>19</v>
      </c>
      <c r="J26" s="8" t="s">
        <v>21</v>
      </c>
      <c r="K26" s="8" t="s">
        <v>107</v>
      </c>
      <c r="L26" s="8" t="s">
        <v>65</v>
      </c>
      <c r="M26" s="4"/>
      <c r="N26" s="8"/>
      <c r="O26" s="7" t="s">
        <v>35</v>
      </c>
      <c r="P26" s="7" t="s">
        <v>35</v>
      </c>
      <c r="Q26" s="7" t="s">
        <v>20</v>
      </c>
      <c r="R26" s="7" t="s">
        <v>12</v>
      </c>
      <c r="V26" s="46" t="s">
        <v>242</v>
      </c>
      <c r="W26" s="47" t="s">
        <v>243</v>
      </c>
      <c r="X26" s="47" t="s">
        <v>244</v>
      </c>
      <c r="Y26" s="48" t="s">
        <v>245</v>
      </c>
    </row>
    <row r="27" spans="1:25" ht="93.4" customHeight="1" x14ac:dyDescent="0.45">
      <c r="A27" s="62" t="s">
        <v>274</v>
      </c>
      <c r="B27" s="8" t="s">
        <v>310</v>
      </c>
      <c r="C27" s="68"/>
      <c r="D27" s="8"/>
      <c r="E27" s="4"/>
      <c r="F27" s="28" t="s">
        <v>79</v>
      </c>
      <c r="G27" s="8">
        <f>IF(TRIM(LOWER(F27))="N/A", 0, IF(TRIM(LOWER(F27))="No Answer", 0, IF(TRIM(LOWER(F27))="Average Answer", 1, IF(TRIM(LOWER(F27))="Good Answer",2, ""))))</f>
        <v>0</v>
      </c>
      <c r="H27" s="4"/>
      <c r="I27" s="54"/>
      <c r="J27" s="8" t="s">
        <v>146</v>
      </c>
      <c r="K27" s="8" t="s">
        <v>254</v>
      </c>
      <c r="L27" s="8" t="s">
        <v>255</v>
      </c>
      <c r="M27" s="4"/>
      <c r="N27" s="8"/>
      <c r="O27" s="7"/>
      <c r="P27" s="7"/>
      <c r="Q27" s="7"/>
      <c r="R27" s="7"/>
    </row>
    <row r="28" spans="1:25" ht="42.75" x14ac:dyDescent="0.45">
      <c r="A28" s="62">
        <v>20</v>
      </c>
      <c r="B28" s="8" t="s">
        <v>303</v>
      </c>
      <c r="C28" s="68"/>
      <c r="D28" s="8" t="str">
        <f>IF(C28="No",
"Appropriate KPIs should be embedded across relevant functions, and at different levels, including at the senior level, to " &amp;
"support employees to understand the purpose and goals of their modern slavery accountabilities and " &amp;
"maintain modern slavery as a day-to-day priority.", "")</f>
        <v/>
      </c>
      <c r="E28" s="4"/>
      <c r="F28" s="8"/>
      <c r="G28" s="8">
        <f>IF(C28="yes", 2, 0)</f>
        <v>0</v>
      </c>
      <c r="H28" s="4"/>
      <c r="I28" s="54">
        <v>20</v>
      </c>
      <c r="J28" s="8" t="s">
        <v>22</v>
      </c>
      <c r="K28" s="8" t="s">
        <v>107</v>
      </c>
      <c r="L28" s="8" t="s">
        <v>297</v>
      </c>
      <c r="M28" s="4"/>
      <c r="N28" s="8"/>
      <c r="O28" s="7" t="s">
        <v>13</v>
      </c>
      <c r="P28" s="7" t="s">
        <v>13</v>
      </c>
      <c r="Q28" s="7" t="s">
        <v>35</v>
      </c>
      <c r="R28" s="7" t="s">
        <v>12</v>
      </c>
    </row>
    <row r="29" spans="1:25" ht="91.45" customHeight="1" x14ac:dyDescent="0.45">
      <c r="A29" s="62" t="s">
        <v>90</v>
      </c>
      <c r="B29" s="8" t="s">
        <v>89</v>
      </c>
      <c r="C29" s="68"/>
      <c r="D29" s="8"/>
      <c r="E29" s="4"/>
      <c r="F29" s="28" t="s">
        <v>79</v>
      </c>
      <c r="G29" s="8">
        <f>IF(TRIM(LOWER(F29))="N/A", 0, IF(TRIM(LOWER(F29))="No Answer", 0, IF(TRIM(LOWER(F29))="Average Answer", 1, IF(TRIM(LOWER(F29))="Good Answer",2, ""))))</f>
        <v>0</v>
      </c>
      <c r="H29" s="4"/>
      <c r="I29" s="54" t="s">
        <v>90</v>
      </c>
      <c r="J29" s="8" t="s">
        <v>147</v>
      </c>
      <c r="K29" s="8" t="s">
        <v>254</v>
      </c>
      <c r="L29" s="8" t="s">
        <v>256</v>
      </c>
      <c r="M29" s="4"/>
      <c r="N29" s="8"/>
      <c r="O29" s="7"/>
      <c r="P29" s="7"/>
      <c r="Q29" s="7"/>
      <c r="R29" s="7"/>
    </row>
    <row r="30" spans="1:25" ht="28.5" x14ac:dyDescent="0.45">
      <c r="A30" s="62">
        <v>21</v>
      </c>
      <c r="B30" s="8" t="s">
        <v>304</v>
      </c>
      <c r="C30" s="68"/>
      <c r="D30" s="8" t="str">
        <f>IF(C30="No", " Implementing metrics can track progress, show impact, identify success and improvement areas, and guide future decisions on anti-slavery initiatives.", "")</f>
        <v/>
      </c>
      <c r="E30" s="4"/>
      <c r="F30" s="8"/>
      <c r="G30" s="8">
        <f t="shared" ref="G30" si="3">IF(C30="yes", 2, 0)</f>
        <v>0</v>
      </c>
      <c r="H30" s="4"/>
      <c r="I30" s="54">
        <v>21</v>
      </c>
      <c r="J30" s="8" t="s">
        <v>23</v>
      </c>
      <c r="K30" s="8" t="s">
        <v>107</v>
      </c>
      <c r="L30" s="8" t="s">
        <v>66</v>
      </c>
      <c r="M30" s="4"/>
      <c r="N30" s="8"/>
      <c r="O30" s="7" t="s">
        <v>13</v>
      </c>
      <c r="P30" s="7" t="s">
        <v>13</v>
      </c>
      <c r="Q30" s="7" t="s">
        <v>12</v>
      </c>
      <c r="R30" s="7" t="s">
        <v>12</v>
      </c>
    </row>
    <row r="31" spans="1:25" ht="109.45" customHeight="1" x14ac:dyDescent="0.45">
      <c r="A31" s="62" t="s">
        <v>91</v>
      </c>
      <c r="B31" s="8" t="s">
        <v>89</v>
      </c>
      <c r="C31" s="68"/>
      <c r="D31" s="8"/>
      <c r="E31" s="4"/>
      <c r="F31" s="28" t="s">
        <v>79</v>
      </c>
      <c r="G31" s="8">
        <f>IF(TRIM(LOWER(F31))="N/A", 0, IF(TRIM(LOWER(F31))="No Answer", 0, IF(TRIM(LOWER(F31))="Average Answer", 1, IF(TRIM(LOWER(F31))="Good Answer",2, ""))))</f>
        <v>0</v>
      </c>
      <c r="H31" s="4"/>
      <c r="I31" s="54" t="s">
        <v>91</v>
      </c>
      <c r="J31" s="8" t="s">
        <v>280</v>
      </c>
      <c r="K31" s="8" t="s">
        <v>254</v>
      </c>
      <c r="L31" s="8" t="s">
        <v>330</v>
      </c>
      <c r="M31" s="4"/>
      <c r="N31" s="8"/>
      <c r="O31" s="7"/>
      <c r="P31" s="7"/>
      <c r="Q31" s="7"/>
      <c r="R31" s="7"/>
    </row>
    <row r="32" spans="1:25" ht="57" x14ac:dyDescent="0.45">
      <c r="A32" s="62">
        <v>22</v>
      </c>
      <c r="B32" s="10" t="s">
        <v>92</v>
      </c>
      <c r="C32" s="68"/>
      <c r="D32" s="8"/>
      <c r="E32" s="4"/>
      <c r="F32" s="8"/>
      <c r="G32" s="8">
        <f>IF(C32="yes", 3, 0)</f>
        <v>0</v>
      </c>
      <c r="H32" s="4"/>
      <c r="I32" s="54">
        <v>22</v>
      </c>
      <c r="J32" s="8" t="s">
        <v>281</v>
      </c>
      <c r="K32" s="8" t="s">
        <v>109</v>
      </c>
      <c r="L32" s="6" t="s">
        <v>259</v>
      </c>
      <c r="N32" s="7"/>
      <c r="O32" s="7" t="s">
        <v>13</v>
      </c>
      <c r="P32" s="7" t="s">
        <v>13</v>
      </c>
      <c r="Q32" s="7" t="s">
        <v>35</v>
      </c>
      <c r="R32" s="7" t="s">
        <v>12</v>
      </c>
    </row>
    <row r="33" spans="1:21" ht="103.45" customHeight="1" x14ac:dyDescent="0.45">
      <c r="A33" s="62" t="s">
        <v>94</v>
      </c>
      <c r="B33" s="10" t="s">
        <v>93</v>
      </c>
      <c r="C33" s="68"/>
      <c r="D33" s="6"/>
      <c r="F33" s="28" t="s">
        <v>79</v>
      </c>
      <c r="G33" s="8">
        <f>IF(TRIM(LOWER(F33))="N/A", 0, IF(TRIM(LOWER(F33))="No Answer", 0, IF(TRIM(LOWER(F33))="Average Answer", 1, IF(TRIM(LOWER(F33))="Good Answer",2, ""))))</f>
        <v>0</v>
      </c>
      <c r="H33" s="4"/>
      <c r="I33" s="54" t="s">
        <v>94</v>
      </c>
      <c r="J33" s="8" t="s">
        <v>155</v>
      </c>
      <c r="K33" s="8" t="s">
        <v>254</v>
      </c>
      <c r="L33" s="7"/>
      <c r="N33" s="7"/>
      <c r="O33" s="7"/>
      <c r="P33" s="7"/>
      <c r="Q33" s="7"/>
      <c r="R33" s="7"/>
    </row>
    <row r="34" spans="1:21" ht="57" x14ac:dyDescent="0.45">
      <c r="A34" s="62">
        <v>23</v>
      </c>
      <c r="B34" s="8" t="s">
        <v>95</v>
      </c>
      <c r="C34" s="68"/>
      <c r="D34" s="8"/>
      <c r="E34" s="4"/>
      <c r="F34" s="8"/>
      <c r="G34" s="8">
        <f>IF(C34="yes", 3, 0)</f>
        <v>0</v>
      </c>
      <c r="H34" s="4"/>
      <c r="I34" s="54">
        <v>23</v>
      </c>
      <c r="J34" s="8" t="s">
        <v>24</v>
      </c>
      <c r="K34" s="8" t="s">
        <v>109</v>
      </c>
      <c r="L34" s="7" t="s">
        <v>298</v>
      </c>
      <c r="N34" s="7"/>
      <c r="O34" s="7" t="s">
        <v>13</v>
      </c>
      <c r="P34" s="7" t="s">
        <v>13</v>
      </c>
      <c r="Q34" s="7" t="s">
        <v>35</v>
      </c>
      <c r="R34" s="7" t="s">
        <v>12</v>
      </c>
    </row>
    <row r="35" spans="1:21" ht="72" customHeight="1" x14ac:dyDescent="0.45">
      <c r="A35" s="62" t="s">
        <v>97</v>
      </c>
      <c r="B35" s="8" t="s">
        <v>96</v>
      </c>
      <c r="C35" s="68"/>
      <c r="D35" s="8"/>
      <c r="E35" s="4"/>
      <c r="F35" s="28" t="s">
        <v>79</v>
      </c>
      <c r="G35" s="8">
        <f>IF(TRIM(LOWER(F35))="N/A", 0, IF(TRIM(LOWER(F35))="No Answer", 0, IF(TRIM(LOWER(F35))="Average Answer", 1, IF(TRIM(LOWER(F35))="Good Answer",2, ""))))</f>
        <v>0</v>
      </c>
      <c r="I35" s="54" t="s">
        <v>97</v>
      </c>
      <c r="J35" s="8" t="s">
        <v>155</v>
      </c>
      <c r="K35" s="4" t="s">
        <v>254</v>
      </c>
      <c r="L35" s="7"/>
      <c r="N35" s="7"/>
      <c r="O35" s="7"/>
      <c r="P35" s="7"/>
      <c r="Q35" s="7"/>
      <c r="R35" s="7"/>
    </row>
    <row r="36" spans="1:21" ht="16.45" customHeight="1" x14ac:dyDescent="0.45">
      <c r="A36" s="62"/>
      <c r="B36" s="8"/>
      <c r="C36" s="71"/>
      <c r="D36" s="8"/>
      <c r="E36" s="4"/>
      <c r="F36" s="35" t="s">
        <v>154</v>
      </c>
      <c r="G36" s="34">
        <f>G18+G20+G22+G23+G24+G25+G26+G27+G28+G29+G30+G31+G32+G33+G34+G35</f>
        <v>0</v>
      </c>
      <c r="H36" s="17"/>
      <c r="I36" s="54"/>
      <c r="J36" s="34"/>
      <c r="K36" s="34" t="s">
        <v>251</v>
      </c>
      <c r="L36" s="37"/>
      <c r="M36" s="38"/>
      <c r="N36" s="37"/>
      <c r="O36" s="37" t="s">
        <v>156</v>
      </c>
      <c r="P36" s="37" t="s">
        <v>157</v>
      </c>
      <c r="Q36" s="37" t="s">
        <v>158</v>
      </c>
      <c r="R36" s="37" t="s">
        <v>159</v>
      </c>
    </row>
    <row r="37" spans="1:21" ht="34.9" customHeight="1" x14ac:dyDescent="0.45">
      <c r="A37" s="63"/>
      <c r="B37" s="30" t="s">
        <v>307</v>
      </c>
      <c r="C37" s="72"/>
      <c r="D37" s="31"/>
      <c r="E37" s="4"/>
      <c r="F37" s="31"/>
      <c r="G37" s="31"/>
      <c r="H37" s="4"/>
      <c r="I37" s="55"/>
      <c r="J37" s="30" t="s">
        <v>6</v>
      </c>
      <c r="K37" s="59"/>
      <c r="L37" s="33"/>
      <c r="N37" s="30" t="s">
        <v>6</v>
      </c>
      <c r="O37" s="33"/>
      <c r="P37" s="33"/>
      <c r="Q37" s="33"/>
      <c r="R37" s="33"/>
    </row>
    <row r="38" spans="1:21" ht="57" x14ac:dyDescent="0.45">
      <c r="A38" s="62">
        <v>24</v>
      </c>
      <c r="B38" s="2" t="s">
        <v>43</v>
      </c>
      <c r="C38" s="68"/>
      <c r="D38" s="8" t="str">
        <f>IF(C38="No",
"Conduct a risk hotspot assessment of your operations and supply chain, including labour hire and subcontractors. " &amp;
"Focus on high-risk factors such as vulnerable workers, high-risk goods, and geographies. Prioritise areas for action " &amp;
"and strengthen supplier due diligence where required. " &amp;
"There are good resources on this site - https://modernslaveryregister.gov.au/resources/ " &amp;
"the e-learning modules in particular and the Modern Slavery Toolkit are good places to start..", "")</f>
        <v/>
      </c>
      <c r="E38" s="4"/>
      <c r="F38" s="8"/>
      <c r="G38" s="8">
        <f>IF(C38="yes", 1, 0)</f>
        <v>0</v>
      </c>
      <c r="H38" s="4"/>
      <c r="I38" s="54">
        <v>24</v>
      </c>
      <c r="J38" s="8" t="s">
        <v>40</v>
      </c>
      <c r="K38" s="8" t="s">
        <v>108</v>
      </c>
      <c r="L38" s="8" t="s">
        <v>67</v>
      </c>
      <c r="M38" s="4"/>
      <c r="N38" s="8"/>
      <c r="O38" s="7" t="s">
        <v>41</v>
      </c>
      <c r="P38" s="7" t="s">
        <v>35</v>
      </c>
      <c r="Q38" s="7" t="s">
        <v>20</v>
      </c>
      <c r="R38" s="7" t="s">
        <v>20</v>
      </c>
    </row>
    <row r="39" spans="1:21" ht="49.45" customHeight="1" x14ac:dyDescent="0.45">
      <c r="A39" s="62">
        <v>25</v>
      </c>
      <c r="B39" s="8" t="s">
        <v>275</v>
      </c>
      <c r="C39" s="68"/>
      <c r="D39" s="8"/>
      <c r="E39" s="4"/>
      <c r="F39" s="8"/>
      <c r="G39" s="8" t="str">
        <f>IF(ISNUMBER(SEARCH("limited or no visibility",C39)), 0,
IF(ISNUMBER(SEARCH("Developing: You have identified major Tier One",C39)), 1,
IF(ISNUMBER(SEARCH("Moderate: You have identified major Tier One",C39)), 2,
IF(ISNUMBER(SEARCH("High: You have mapped the full",C39)), 3, ""))))</f>
        <v/>
      </c>
      <c r="H39" s="4"/>
      <c r="I39" s="54">
        <v>25</v>
      </c>
      <c r="J39" s="8" t="s">
        <v>32</v>
      </c>
      <c r="K39" s="8" t="s">
        <v>120</v>
      </c>
      <c r="L39" s="8" t="s">
        <v>282</v>
      </c>
      <c r="M39" s="4"/>
      <c r="N39" s="8"/>
      <c r="O39" s="6" t="s">
        <v>30</v>
      </c>
      <c r="P39" s="6" t="s">
        <v>31</v>
      </c>
      <c r="Q39" s="6" t="s">
        <v>33</v>
      </c>
      <c r="R39" s="6" t="s">
        <v>34</v>
      </c>
      <c r="S39" s="13"/>
      <c r="T39" s="3"/>
      <c r="U39" s="3"/>
    </row>
    <row r="40" spans="1:21" ht="57" x14ac:dyDescent="0.45">
      <c r="A40" s="62">
        <v>26</v>
      </c>
      <c r="B40" s="2" t="s">
        <v>309</v>
      </c>
      <c r="C40" s="68"/>
      <c r="D40" s="8" t="str">
        <f>IF(C40="No",
"Continuous due diligence on suppliers and subcontractors is essential for mitigating modern slavery risks throughout your supply chain. " &amp;
"Regular assessments help ensure that suppliers uphold ethical standards and identify any emerging risks. Begin by prioritising higher-risk suppliers " &amp;
"and conducting periodic reviews to maintain compliance. " &amp;
"We recommend developing a formal supplier modern slavery due diligence protocol, which should include initial screening, risk self-assessment " &amp;
"questionnaires, and a clear process flow based on risk ratings. This protocol should also guide ongoing monitoring of suppliers throughout " &amp;
"the relationship. Additionally, creating a comprehensive Procurement Policy that outlines clear guidelines for selecting and evaluating suppliers " &amp;
"based on their commitment to addressing modern slavery risks and adherence to your Code of Conduct will further strengthen your supplier " &amp;
"management processes.", "")</f>
        <v/>
      </c>
      <c r="E40" s="4"/>
      <c r="F40" s="8"/>
      <c r="G40" s="8">
        <f t="shared" ref="G40" si="4">IF(C40="yes", 2, 0)</f>
        <v>0</v>
      </c>
      <c r="H40" s="4"/>
      <c r="I40" s="54">
        <v>26</v>
      </c>
      <c r="J40" s="8" t="s">
        <v>283</v>
      </c>
      <c r="K40" s="8" t="s">
        <v>107</v>
      </c>
      <c r="L40" s="8" t="s">
        <v>68</v>
      </c>
      <c r="M40" s="4"/>
      <c r="N40" s="8"/>
      <c r="O40" s="7" t="s">
        <v>41</v>
      </c>
      <c r="P40" s="7" t="s">
        <v>35</v>
      </c>
      <c r="Q40" s="7" t="s">
        <v>20</v>
      </c>
      <c r="R40" s="7" t="s">
        <v>20</v>
      </c>
    </row>
    <row r="41" spans="1:21" ht="144.69999999999999" customHeight="1" x14ac:dyDescent="0.45">
      <c r="A41" s="62" t="s">
        <v>272</v>
      </c>
      <c r="B41" s="2" t="s">
        <v>333</v>
      </c>
      <c r="C41" s="68"/>
      <c r="D41" s="8"/>
      <c r="E41" s="4"/>
      <c r="F41" s="28" t="s">
        <v>79</v>
      </c>
      <c r="G41" s="8">
        <f>IF(TRIM(LOWER(F41))="N/A", 0, IF(TRIM(LOWER(F41))="No Answer", 0, IF(TRIM(LOWER(F41))="Average Answer", 1, IF(TRIM(LOWER(F41))="Good Answer",2, ""))))</f>
        <v>0</v>
      </c>
      <c r="H41" s="4"/>
      <c r="I41" s="54" t="s">
        <v>272</v>
      </c>
      <c r="J41" s="8" t="s">
        <v>150</v>
      </c>
      <c r="K41" s="8" t="s">
        <v>254</v>
      </c>
      <c r="L41" s="8" t="s">
        <v>284</v>
      </c>
      <c r="M41" s="4"/>
      <c r="N41" s="8"/>
      <c r="O41" s="7"/>
      <c r="P41" s="7"/>
      <c r="Q41" s="7"/>
      <c r="R41" s="7"/>
    </row>
    <row r="42" spans="1:21" ht="232.45" customHeight="1" x14ac:dyDescent="0.45">
      <c r="A42" s="62">
        <v>27</v>
      </c>
      <c r="B42" s="2" t="s">
        <v>110</v>
      </c>
      <c r="C42" s="68"/>
      <c r="D42" s="8"/>
      <c r="E42" s="4"/>
      <c r="F42" s="28" t="s">
        <v>79</v>
      </c>
      <c r="G42" s="8">
        <f>IF(TRIM(LOWER(F42))="N/A", 0, IF(TRIM(LOWER(F42))="No Answer", 0, IF(TRIM(LOWER(F42))="Average Answer", 1, IF(TRIM(LOWER(F42))="Good Answer",2, ""))))</f>
        <v>0</v>
      </c>
      <c r="H42" s="4"/>
      <c r="I42" s="54">
        <v>27</v>
      </c>
      <c r="J42" s="8" t="s">
        <v>151</v>
      </c>
      <c r="K42" s="8" t="s">
        <v>254</v>
      </c>
      <c r="L42" s="8" t="s">
        <v>260</v>
      </c>
      <c r="N42" s="7"/>
      <c r="O42" s="7"/>
      <c r="P42" s="7"/>
      <c r="Q42" s="7"/>
      <c r="R42" s="7"/>
    </row>
    <row r="43" spans="1:21" ht="28.5" x14ac:dyDescent="0.45">
      <c r="A43" s="62">
        <v>28</v>
      </c>
      <c r="B43" s="2" t="s">
        <v>111</v>
      </c>
      <c r="C43" s="68"/>
      <c r="D43" s="8" t="str">
        <f>IF(C43="No",
"Making compliance with your human rights policy or sourcing code of conduct a contractual requirement ensures that your business partners uphold the same ethical standards, enhancing the integrity of your supply chain. " &amp;
"It protects your company's reputation and reduces legal risks. " &amp;
"This practice also strengthens relationships with ethical suppliers and creates more accountability in your supply chain. " &amp;
"Consider incorporating this into future contracts to further solidify your commitment to human rights.", "")</f>
        <v/>
      </c>
      <c r="E43" s="4"/>
      <c r="F43" s="8"/>
      <c r="G43" s="8">
        <f t="shared" ref="G43" si="5">IF(C43="yes", 1, 0)</f>
        <v>0</v>
      </c>
      <c r="H43" s="4"/>
      <c r="I43" s="54">
        <v>28</v>
      </c>
      <c r="J43" s="8" t="s">
        <v>121</v>
      </c>
      <c r="K43" s="8" t="s">
        <v>108</v>
      </c>
      <c r="L43" s="8" t="s">
        <v>69</v>
      </c>
      <c r="N43" s="7"/>
      <c r="O43" s="7" t="s">
        <v>13</v>
      </c>
      <c r="P43" s="7" t="s">
        <v>35</v>
      </c>
      <c r="Q43" s="7" t="s">
        <v>20</v>
      </c>
      <c r="R43" s="7" t="s">
        <v>20</v>
      </c>
    </row>
    <row r="44" spans="1:21" ht="42.75" x14ac:dyDescent="0.45">
      <c r="A44" s="62">
        <v>29</v>
      </c>
      <c r="B44" s="2" t="s">
        <v>44</v>
      </c>
      <c r="C44" s="68"/>
      <c r="D44" s="8" t="str">
        <f>IF(C44="No",
"Incorporating this requirement into supplier contracts is crucial in reinforcing your company's stance against modern slavery. " &amp;
"It enhances supply chain transparency, reduces legal and reputational risks, and ensures your suppliers align with your ethical standards. " &amp;
"By including this requirement, you may also uncover risks within deeper tiers of your supply chain, which are often harder to monitor. " &amp;
"We recommend considering this as a vital part of your contracts moving forward.", "")</f>
        <v/>
      </c>
      <c r="E44" s="4"/>
      <c r="F44" s="8"/>
      <c r="G44" s="8">
        <f>IF(C44="yes", 1, 0)</f>
        <v>0</v>
      </c>
      <c r="H44" s="4"/>
      <c r="I44" s="54">
        <v>29</v>
      </c>
      <c r="J44" s="8" t="s">
        <v>45</v>
      </c>
      <c r="K44" s="8" t="s">
        <v>108</v>
      </c>
      <c r="L44" s="8" t="s">
        <v>69</v>
      </c>
      <c r="M44" s="4"/>
      <c r="N44" s="8"/>
      <c r="O44" s="7" t="s">
        <v>13</v>
      </c>
      <c r="P44" s="7" t="s">
        <v>35</v>
      </c>
      <c r="Q44" s="7" t="s">
        <v>20</v>
      </c>
      <c r="R44" s="7" t="s">
        <v>20</v>
      </c>
    </row>
    <row r="45" spans="1:21" ht="42.75" x14ac:dyDescent="0.45">
      <c r="A45" s="62">
        <v>30</v>
      </c>
      <c r="B45" s="8" t="s">
        <v>291</v>
      </c>
      <c r="C45" s="68"/>
      <c r="D45" s="8" t="str">
        <f>IF(C45="No",
"Uncontrolled subcontracting increases the risk of modern slavery as it limits your oversight of labor practices further down the supply chain. " &amp;
"Including an explicit prohibition in contracts will help ensure visibility and control over any third-party work. " &amp;
"This is a crucial measure in managing your modern slavery risks effectively.", "")</f>
        <v/>
      </c>
      <c r="E45" s="4"/>
      <c r="F45" s="8"/>
      <c r="G45" s="8">
        <f t="shared" ref="G45" si="6">IF(C45="yes", 1, 0)</f>
        <v>0</v>
      </c>
      <c r="H45" s="4"/>
      <c r="I45" s="54">
        <v>30</v>
      </c>
      <c r="J45" s="8" t="s">
        <v>46</v>
      </c>
      <c r="K45" s="8" t="s">
        <v>108</v>
      </c>
      <c r="L45" s="8" t="s">
        <v>285</v>
      </c>
      <c r="M45" s="4"/>
      <c r="N45" s="8"/>
      <c r="O45" s="7" t="s">
        <v>41</v>
      </c>
      <c r="P45" s="7" t="s">
        <v>35</v>
      </c>
      <c r="Q45" s="7" t="s">
        <v>20</v>
      </c>
      <c r="R45" s="7" t="s">
        <v>20</v>
      </c>
    </row>
    <row r="46" spans="1:21" ht="42.75" x14ac:dyDescent="0.45">
      <c r="A46" s="62">
        <v>31</v>
      </c>
      <c r="B46" s="2" t="s">
        <v>47</v>
      </c>
      <c r="C46" s="68"/>
      <c r="D46" s="8" t="str">
        <f>IF(C46="No", "Offering guidance and training to suppliers and contractors"&amp;" can be helpful in enhancing their understanding of modern slavery risks. This not only fosters a culture of awareness and vigilance but also"&amp;" empowers them to identify and address potential issues proactively. To better equip your partners and extend your company's commitment against modern slavery, "&amp;"consider implementing online or in-person training programs for suppliers who require the assistance.", "")</f>
        <v/>
      </c>
      <c r="E46" s="4"/>
      <c r="F46" s="8"/>
      <c r="G46" s="8">
        <f t="shared" ref="G46" si="7">IF(C46="yes", 2, 0)</f>
        <v>0</v>
      </c>
      <c r="H46" s="4"/>
      <c r="I46" s="54">
        <v>31</v>
      </c>
      <c r="J46" s="8" t="s">
        <v>286</v>
      </c>
      <c r="K46" s="8" t="s">
        <v>107</v>
      </c>
      <c r="L46" s="8" t="s">
        <v>70</v>
      </c>
      <c r="M46" s="4"/>
      <c r="N46" s="8"/>
      <c r="O46" s="7" t="s">
        <v>41</v>
      </c>
      <c r="P46" s="7" t="s">
        <v>35</v>
      </c>
      <c r="Q46" s="7" t="s">
        <v>20</v>
      </c>
      <c r="R46" s="7" t="s">
        <v>20</v>
      </c>
    </row>
    <row r="47" spans="1:21" ht="59.25" customHeight="1" x14ac:dyDescent="0.45">
      <c r="A47" s="62">
        <v>32</v>
      </c>
      <c r="B47" s="16" t="s">
        <v>331</v>
      </c>
      <c r="C47" s="68"/>
      <c r="D47" s="8" t="str">
        <f>IF(C47="no", "Starting with supplier audits, even on a"&amp;" small scale, is an effective measure to evaluate the compliance of your partners with your human rights standards, including modern slavery regulations. "&amp;"By choosing one or two high-risk suppliers for an independent external audit annually, "&amp;"you can begin to ensure the integrity of your supply chain, mitigate risks, "&amp;"and build a foundation for wider auditing practices in the future. "&amp;"It's a beneficial practice to consider.", "")</f>
        <v/>
      </c>
      <c r="E47" s="4"/>
      <c r="F47" s="8"/>
      <c r="G47" s="8">
        <f>IF(C47="yes", 3, 0)</f>
        <v>0</v>
      </c>
      <c r="H47" s="4"/>
      <c r="I47" s="54">
        <v>32</v>
      </c>
      <c r="J47" s="8" t="s">
        <v>49</v>
      </c>
      <c r="K47" s="8" t="s">
        <v>109</v>
      </c>
      <c r="L47" s="7" t="s">
        <v>298</v>
      </c>
      <c r="N47" s="7"/>
      <c r="O47" s="7" t="s">
        <v>41</v>
      </c>
      <c r="P47" s="7" t="s">
        <v>50</v>
      </c>
      <c r="Q47" s="7" t="s">
        <v>35</v>
      </c>
      <c r="R47" s="7" t="s">
        <v>20</v>
      </c>
    </row>
    <row r="48" spans="1:21" ht="100.5" customHeight="1" x14ac:dyDescent="0.45">
      <c r="A48" s="62" t="s">
        <v>136</v>
      </c>
      <c r="B48" s="9" t="s">
        <v>334</v>
      </c>
      <c r="C48" s="68"/>
      <c r="D48" s="8"/>
      <c r="E48" s="4"/>
      <c r="F48" s="28" t="s">
        <v>79</v>
      </c>
      <c r="G48" s="8">
        <f>IF(TRIM(LOWER(F48))="N/A", 0, IF(TRIM(LOWER(F48))="No Answer", 0, IF(TRIM(LOWER(F48))="Average Answer", 1, IF(TRIM(LOWER(F48))="Good Answer",2, ""))))</f>
        <v>0</v>
      </c>
      <c r="H48" s="4"/>
      <c r="I48" s="54" t="s">
        <v>136</v>
      </c>
      <c r="J48" s="8" t="s">
        <v>152</v>
      </c>
      <c r="K48" s="8" t="s">
        <v>254</v>
      </c>
      <c r="L48" s="6" t="s">
        <v>261</v>
      </c>
      <c r="N48" s="7"/>
      <c r="O48" s="7"/>
      <c r="P48" s="7"/>
      <c r="Q48" s="7"/>
      <c r="R48" s="7"/>
    </row>
    <row r="49" spans="1:21" ht="39" customHeight="1" x14ac:dyDescent="0.45">
      <c r="A49" s="62" t="s">
        <v>137</v>
      </c>
      <c r="B49" s="9" t="s">
        <v>104</v>
      </c>
      <c r="C49" s="68"/>
      <c r="D49" s="8"/>
      <c r="E49" s="4"/>
      <c r="F49" s="8"/>
      <c r="G49" s="8">
        <f>IF(C49="yes", 3, 0)</f>
        <v>0</v>
      </c>
      <c r="H49" s="4"/>
      <c r="I49" s="54" t="s">
        <v>137</v>
      </c>
      <c r="J49" s="8" t="s">
        <v>153</v>
      </c>
      <c r="K49" s="8" t="s">
        <v>109</v>
      </c>
      <c r="L49" s="7"/>
      <c r="N49" s="7"/>
      <c r="O49" s="7"/>
      <c r="P49" s="7"/>
      <c r="Q49" s="7"/>
      <c r="R49" s="7"/>
    </row>
    <row r="50" spans="1:21" ht="24.7" customHeight="1" x14ac:dyDescent="0.45">
      <c r="A50" s="62"/>
      <c r="B50" s="9"/>
      <c r="C50" s="71"/>
      <c r="D50" s="8"/>
      <c r="E50" s="4"/>
      <c r="F50" s="34" t="s">
        <v>154</v>
      </c>
      <c r="G50" s="34">
        <f>SUM(G38:G49)</f>
        <v>0</v>
      </c>
      <c r="H50" s="4"/>
      <c r="I50" s="54"/>
      <c r="J50" s="8"/>
      <c r="K50" s="34" t="s">
        <v>287</v>
      </c>
      <c r="L50" s="7"/>
      <c r="N50" s="7"/>
      <c r="O50" s="7"/>
      <c r="P50" s="7"/>
      <c r="Q50" s="7"/>
      <c r="R50" s="7"/>
    </row>
    <row r="51" spans="1:21" ht="25.45" customHeight="1" x14ac:dyDescent="0.45">
      <c r="A51" s="63"/>
      <c r="B51" s="30" t="s">
        <v>7</v>
      </c>
      <c r="C51" s="72"/>
      <c r="D51" s="31"/>
      <c r="E51" s="4"/>
      <c r="F51" s="31"/>
      <c r="G51" s="31"/>
      <c r="H51" s="4"/>
      <c r="I51" s="55"/>
      <c r="J51" s="31"/>
      <c r="K51" s="31"/>
      <c r="L51" s="33"/>
      <c r="N51" s="7"/>
      <c r="O51" s="6" t="s">
        <v>160</v>
      </c>
      <c r="P51" s="6" t="s">
        <v>161</v>
      </c>
      <c r="Q51" s="7" t="s">
        <v>162</v>
      </c>
      <c r="R51" s="7" t="s">
        <v>163</v>
      </c>
    </row>
    <row r="52" spans="1:21" ht="42.75" customHeight="1" x14ac:dyDescent="0.45">
      <c r="A52" s="62">
        <v>33</v>
      </c>
      <c r="B52" s="20" t="s">
        <v>335</v>
      </c>
      <c r="C52" s="68"/>
      <c r="D52" s="8" t="str">
        <f>IF(C52="No",
"Establish a formal due diligence process to assess labor hire providers for compliance " &amp;
"with labor rights and modern slavery regulations. This should include screening providers, " &amp;
"reviewing policies, and conducting regular audits to ensure compliance.",
"")</f>
        <v/>
      </c>
      <c r="E52" s="4"/>
      <c r="F52" s="8"/>
      <c r="G52" s="8" t="b">
        <f>IF(C52="yes", 1, IF(C52="no", -2, IF(C52="N/A", 0)))</f>
        <v>0</v>
      </c>
      <c r="H52" s="4"/>
      <c r="I52" s="54">
        <v>33</v>
      </c>
      <c r="J52" s="8" t="s">
        <v>311</v>
      </c>
      <c r="K52" s="8" t="s">
        <v>332</v>
      </c>
      <c r="L52" s="6" t="s">
        <v>312</v>
      </c>
      <c r="M52" s="3"/>
      <c r="N52" s="6"/>
      <c r="O52" s="6" t="s">
        <v>50</v>
      </c>
      <c r="P52" s="6" t="s">
        <v>20</v>
      </c>
      <c r="Q52" s="7" t="s">
        <v>20</v>
      </c>
      <c r="R52" s="7" t="s">
        <v>20</v>
      </c>
      <c r="S52" s="3"/>
      <c r="T52" s="3"/>
      <c r="U52" s="3"/>
    </row>
    <row r="53" spans="1:21" ht="77.25" customHeight="1" x14ac:dyDescent="0.45">
      <c r="A53" s="62" t="s">
        <v>138</v>
      </c>
      <c r="B53" s="20" t="s">
        <v>326</v>
      </c>
      <c r="C53" s="68"/>
      <c r="D53" s="8" t="str">
        <f>IF(C53="No",
"Ensure that labor hire workers have equal access to the same grievance mechanisms as direct employees. Provide clear information on how to report concerns confidentially and safely. Consider offering training to ensure they know how to use these channels.",
"")</f>
        <v/>
      </c>
      <c r="E53" s="4"/>
      <c r="F53" s="8"/>
      <c r="G53" s="8" t="b">
        <f t="shared" ref="G53:G54" si="8">IF(C53="yes", 1, IF(C53="no", -2, IF(C53="N/A", 0)))</f>
        <v>0</v>
      </c>
      <c r="H53" s="4"/>
      <c r="I53" s="54" t="s">
        <v>138</v>
      </c>
      <c r="J53" s="8" t="s">
        <v>315</v>
      </c>
      <c r="K53" s="8" t="s">
        <v>332</v>
      </c>
      <c r="L53" t="s">
        <v>314</v>
      </c>
      <c r="M53" s="3"/>
      <c r="N53" s="6"/>
      <c r="O53" s="6"/>
      <c r="P53" s="6"/>
      <c r="Q53" s="7"/>
      <c r="R53" s="7"/>
      <c r="S53" s="3"/>
      <c r="T53" s="3"/>
      <c r="U53" s="3"/>
    </row>
    <row r="54" spans="1:21" ht="59.25" customHeight="1" x14ac:dyDescent="0.45">
      <c r="A54" s="62" t="s">
        <v>139</v>
      </c>
      <c r="B54" s="20" t="s">
        <v>313</v>
      </c>
      <c r="C54" s="68"/>
      <c r="D54" s="8" t="str">
        <f>IF(C54="No",
"Establish a regular monitoring system to assess labor hire workers' conditions, including pay, " &amp;
"hours, and accommodations. Develop a reporting mechanism for workers and conduct audits " &amp;
"to ensure compliance with labor laws.",
"")</f>
        <v/>
      </c>
      <c r="E54" s="4"/>
      <c r="F54" s="8"/>
      <c r="G54" s="8" t="b">
        <f t="shared" si="8"/>
        <v>0</v>
      </c>
      <c r="H54" s="4"/>
      <c r="I54" s="54" t="s">
        <v>139</v>
      </c>
      <c r="J54" s="8" t="s">
        <v>311</v>
      </c>
      <c r="K54" s="8" t="s">
        <v>332</v>
      </c>
      <c r="L54" t="s">
        <v>316</v>
      </c>
      <c r="M54" s="3"/>
      <c r="N54" s="6"/>
      <c r="O54" s="6"/>
      <c r="P54" s="6"/>
      <c r="Q54" s="7"/>
      <c r="R54" s="7"/>
      <c r="S54" s="3"/>
      <c r="T54" s="3"/>
      <c r="U54" s="3"/>
    </row>
    <row r="55" spans="1:21" ht="42.75" x14ac:dyDescent="0.45">
      <c r="A55" s="62">
        <v>34</v>
      </c>
      <c r="B55" s="9" t="s">
        <v>318</v>
      </c>
      <c r="C55" s="68"/>
      <c r="D55" s="8"/>
      <c r="E55" s="4"/>
      <c r="F55" s="8"/>
      <c r="G55" s="8">
        <f>IF(C55="yes", 1, 0)</f>
        <v>0</v>
      </c>
      <c r="H55" s="4"/>
      <c r="I55" s="54">
        <v>34</v>
      </c>
      <c r="J55" s="8" t="s">
        <v>262</v>
      </c>
      <c r="K55" s="8" t="s">
        <v>108</v>
      </c>
      <c r="L55" s="6" t="s">
        <v>299</v>
      </c>
      <c r="M55" s="3"/>
      <c r="N55" s="6"/>
      <c r="O55" s="6" t="s">
        <v>50</v>
      </c>
      <c r="P55" s="6" t="s">
        <v>35</v>
      </c>
      <c r="Q55" s="7" t="s">
        <v>12</v>
      </c>
      <c r="R55" s="7" t="s">
        <v>12</v>
      </c>
    </row>
    <row r="56" spans="1:21" ht="42.75" x14ac:dyDescent="0.45">
      <c r="A56" s="62">
        <v>35</v>
      </c>
      <c r="B56" s="9" t="s">
        <v>319</v>
      </c>
      <c r="C56" s="68"/>
      <c r="D56" s="8" t="str">
        <f>IF(C56="No", "Providing employees with comprehensible employment contracts detailing clear terms of employment is a vital aspect"&amp;
" of ensuring transparency and fairness. These documents safeguard employees' rights and help prevent potential misunderstandings. "&amp;
"Absence of such contracts can potentially lead to wage disputes and employee dissatisfaction. To promote fair labor practices, your "&amp;
"company should ensure all employees receive contracts in a language they understand, outlining their wage rates and work hours.", "")</f>
        <v/>
      </c>
      <c r="E56" s="4"/>
      <c r="F56" s="8"/>
      <c r="G56" s="8">
        <f t="shared" ref="G56" si="9">IF(C56="yes", 1, 0)</f>
        <v>0</v>
      </c>
      <c r="H56" s="4"/>
      <c r="I56" s="54">
        <v>35</v>
      </c>
      <c r="J56" s="8" t="s">
        <v>263</v>
      </c>
      <c r="K56" s="8" t="s">
        <v>108</v>
      </c>
      <c r="L56" s="6" t="s">
        <v>51</v>
      </c>
      <c r="M56" s="3"/>
      <c r="N56" s="6"/>
      <c r="O56" s="6" t="s">
        <v>35</v>
      </c>
      <c r="P56" s="6" t="s">
        <v>20</v>
      </c>
      <c r="Q56" s="7" t="s">
        <v>20</v>
      </c>
      <c r="R56" s="7" t="s">
        <v>20</v>
      </c>
    </row>
    <row r="57" spans="1:21" ht="57" x14ac:dyDescent="0.45">
      <c r="A57" s="62">
        <v>36</v>
      </c>
      <c r="B57" s="9" t="s">
        <v>317</v>
      </c>
      <c r="C57" s="68"/>
      <c r="D57" s="8" t="str">
        <f>IF(C57="no", "Respecting the right of workers to form, join, or abstain from joining trade unions without fear of intimidation is fundamental "&amp;
"in upholding freedom of association and collective bargaining rights as outlined by the International Labour Organization. It empowers employees to "&amp;
"voice their concerns and engage in meaningful dialogue about their working conditions. "&amp;
"If this right isn't already guaranteed by your company, we recommend establishing a clear policy to protect it. "&amp;
"Such a commitment can enhance worker satisfaction, motivation, and labor relations.", "")</f>
        <v/>
      </c>
      <c r="E57" s="4"/>
      <c r="F57" s="8"/>
      <c r="G57" s="8">
        <f>IF(C57="yes", 2, -5)</f>
        <v>-5</v>
      </c>
      <c r="H57" s="4"/>
      <c r="I57" s="54">
        <v>36</v>
      </c>
      <c r="J57" s="8" t="s">
        <v>264</v>
      </c>
      <c r="K57" s="8" t="s">
        <v>126</v>
      </c>
      <c r="L57" s="6" t="s">
        <v>52</v>
      </c>
      <c r="M57" s="3"/>
      <c r="N57" s="6"/>
      <c r="O57" s="6" t="s">
        <v>20</v>
      </c>
      <c r="P57" s="6" t="s">
        <v>20</v>
      </c>
      <c r="Q57" s="6" t="s">
        <v>20</v>
      </c>
      <c r="R57" s="6" t="s">
        <v>20</v>
      </c>
      <c r="S57" s="3"/>
      <c r="T57" s="3"/>
      <c r="U57" s="3"/>
    </row>
    <row r="58" spans="1:21" ht="38.549999999999997" customHeight="1" x14ac:dyDescent="0.45">
      <c r="A58" s="62">
        <v>37</v>
      </c>
      <c r="B58" s="20" t="s">
        <v>48</v>
      </c>
      <c r="C58" s="68"/>
      <c r="D58" s="8" t="str">
        <f>IF(C58="Payment in Kind/Barter",
CONCATENATE("This is generally considered the worst payment option for workers. It can be highly subject to abuse ",
"and doesn't guarantee the worker is receiving a fair value for their labor. In many jurisdictions, it's not considered a ",
"legal form of payment for workers. We highly recommend you move to bank transfer/direct deposit."),
IF(C58="Cash",
CONCATENATE("Cash payment to workers is generally considered less ideal. While it's a legal form of payment, ",
"it's more prone to errors, harder to track, and can pose security risks for both the employer and the employee. ",
"It also doesn't necessarily provide a record of payment unless accompanied by a signed receipt. ",
"We highly recommend you move to bank transfer/direct deposit."),
""))</f>
        <v/>
      </c>
      <c r="E58" s="4"/>
      <c r="F58" s="8"/>
      <c r="G58" s="8" t="str">
        <f>IF(C58="Bank Transfer/Direct Deposit", 2, IF(C58="Cheque", 1, IF(C58="Cash", -1, IF(C58="Payment in Kind/Barter", -5, ""))))</f>
        <v/>
      </c>
      <c r="H58" s="4"/>
      <c r="I58" s="54">
        <v>37</v>
      </c>
      <c r="J58" s="8" t="s">
        <v>265</v>
      </c>
      <c r="K58" s="8" t="s">
        <v>132</v>
      </c>
      <c r="L58" s="6" t="s">
        <v>71</v>
      </c>
      <c r="M58" s="3"/>
      <c r="N58" s="6"/>
      <c r="O58" s="6"/>
      <c r="P58" s="6"/>
      <c r="Q58" s="7"/>
      <c r="R58" s="7"/>
      <c r="S58" s="3"/>
      <c r="T58" s="3"/>
      <c r="U58" s="3"/>
    </row>
    <row r="59" spans="1:21" ht="42.75" x14ac:dyDescent="0.45">
      <c r="A59" s="74">
        <v>38</v>
      </c>
      <c r="B59" s="4" t="s">
        <v>320</v>
      </c>
      <c r="C59" s="68"/>
      <c r="D59" s="8" t="str">
        <f>IF(C59="No", "Non-compliance with legal pay entitlements is a serious violation of workers' rights and labour laws. " &amp;
"Late payments, lack of transprency in wage calculation, and unclear deductions are unacceptable practices that can lead to serious " &amp;
"consequences, including legal action and damaged reputation. These actions undermine worker trust and security. " &amp;
"It is crucial that your company rectify this immediately by ensuring timely payment, clear wage calculation, and transparent deductions. " &amp;
"Failing to do so could result in severe penalties and even prosecution.", "")</f>
        <v/>
      </c>
      <c r="E59" s="4"/>
      <c r="F59" s="8"/>
      <c r="G59" s="8">
        <f>IF(C59="yes", 1, -5)</f>
        <v>-5</v>
      </c>
      <c r="H59" s="4"/>
      <c r="I59" s="54">
        <v>38</v>
      </c>
      <c r="J59" s="8" t="s">
        <v>266</v>
      </c>
      <c r="K59" s="8" t="s">
        <v>126</v>
      </c>
      <c r="L59" s="6" t="s">
        <v>53</v>
      </c>
      <c r="M59" s="3"/>
      <c r="N59" s="6"/>
      <c r="O59" s="6" t="s">
        <v>20</v>
      </c>
      <c r="P59" s="6" t="s">
        <v>20</v>
      </c>
      <c r="Q59" s="6" t="s">
        <v>20</v>
      </c>
      <c r="R59" s="6" t="s">
        <v>20</v>
      </c>
      <c r="S59" s="3"/>
      <c r="T59" s="3"/>
      <c r="U59" s="3"/>
    </row>
    <row r="60" spans="1:21" ht="42.75" x14ac:dyDescent="0.45">
      <c r="A60" s="62">
        <v>39</v>
      </c>
      <c r="B60" s="9" t="s">
        <v>321</v>
      </c>
      <c r="C60" s="68"/>
      <c r="D60" s="8" t="str">
        <f>IF(C60="Yes",
"Deducting wages, imposing fines, or withholding pay or pay entitlements are practices that are fundamentally at odds with fair labor standards and may infringe upon workers' rights. "&amp;
"These actions can constitute exploitative labor practices and could lead to severe legal, financial, and reputational repercussions for your company. "&amp;
"It is critical to ensure that disciplinary actions do not take the form of wage deductions or any other actions that could adversely affect the livelihood of your workers. "&amp;
"We strongly urge you to review and rectify these practices immediately to prevent serious consequences.", "")</f>
        <v/>
      </c>
      <c r="E60" s="4"/>
      <c r="F60" s="8"/>
      <c r="G60" s="8">
        <f>IF(C60="yes", -5, 0)</f>
        <v>0</v>
      </c>
      <c r="H60" s="4"/>
      <c r="I60" s="54">
        <v>39</v>
      </c>
      <c r="J60" s="8" t="s">
        <v>267</v>
      </c>
      <c r="K60" s="8" t="s">
        <v>133</v>
      </c>
      <c r="L60" s="6" t="s">
        <v>54</v>
      </c>
      <c r="M60" s="3"/>
      <c r="N60" s="6"/>
      <c r="O60" s="6" t="s">
        <v>13</v>
      </c>
      <c r="P60" s="6" t="s">
        <v>13</v>
      </c>
      <c r="Q60" s="6" t="s">
        <v>13</v>
      </c>
      <c r="R60" s="6" t="s">
        <v>13</v>
      </c>
      <c r="S60" s="3"/>
      <c r="T60" s="3"/>
      <c r="U60" s="3"/>
    </row>
    <row r="61" spans="1:21" ht="28.5" x14ac:dyDescent="0.45">
      <c r="A61" s="62">
        <v>40</v>
      </c>
      <c r="B61" s="9" t="s">
        <v>322</v>
      </c>
      <c r="C61" s="68"/>
      <c r="D61" s="8" t="str">
        <f>IF(C61="No",
"Restricting the ability of workers to lawfully resign their employment without penalties is a serious violation of labour rights. "&amp;
"This constraint infringes upon the principle of free employment and can be indicative of forced labour practices. "&amp;
"It is imperative for your company to reassess these practices, ensuring that all workers have the freedom to terminate their employment voluntarily, without facing undue repercussions. "&amp;
"Neglecting to do so may result in severe legal, financial, and reputational consequences.", "")</f>
        <v/>
      </c>
      <c r="E61" s="4"/>
      <c r="F61" s="8"/>
      <c r="G61" s="8">
        <f>IF(C61="yes", 0, -5)</f>
        <v>-5</v>
      </c>
      <c r="H61" s="4"/>
      <c r="I61" s="54">
        <v>40</v>
      </c>
      <c r="J61" s="8" t="s">
        <v>288</v>
      </c>
      <c r="K61" s="8" t="s">
        <v>141</v>
      </c>
      <c r="L61" s="6" t="s">
        <v>55</v>
      </c>
      <c r="M61" s="3"/>
      <c r="N61" s="6"/>
      <c r="O61" s="6" t="s">
        <v>12</v>
      </c>
      <c r="P61" s="6" t="s">
        <v>12</v>
      </c>
      <c r="Q61" s="6" t="s">
        <v>12</v>
      </c>
      <c r="R61" s="6" t="s">
        <v>12</v>
      </c>
      <c r="S61" s="3"/>
      <c r="T61" s="3"/>
      <c r="U61" s="3"/>
    </row>
    <row r="62" spans="1:21" ht="28.5" x14ac:dyDescent="0.45">
      <c r="A62" s="62">
        <v>41</v>
      </c>
      <c r="B62" s="9" t="s">
        <v>323</v>
      </c>
      <c r="C62" s="68"/>
      <c r="D62" s="8" t="str">
        <f>IF(C62="No",
"Failure to comply with all relevant industry workplace health and safety laws represents a significant neglect of your company's fundamental responsibilities. "&amp;
"Workplace safety is not just a legal requirement but a moral one, vital for maintaining the wellbeing of your employees. "&amp;
"Non-compliance poses grave risks to your workers, can lead to legal penalties, financial losses, and reputational damage. "&amp;
"We strongly advise immediate action to review and enhance your health and safety practices in line with industry standards and legal obligations.", "")</f>
        <v/>
      </c>
      <c r="E62" s="4"/>
      <c r="F62" s="8"/>
      <c r="G62" s="8">
        <f t="shared" ref="G62" si="10">IF(C62="yes", 0, -5)</f>
        <v>-5</v>
      </c>
      <c r="H62" s="4"/>
      <c r="I62" s="54">
        <v>41</v>
      </c>
      <c r="J62" s="8" t="s">
        <v>268</v>
      </c>
      <c r="K62" s="8" t="s">
        <v>141</v>
      </c>
      <c r="L62" s="6" t="s">
        <v>56</v>
      </c>
      <c r="M62" s="3"/>
      <c r="N62" s="6"/>
      <c r="O62" s="6" t="s">
        <v>12</v>
      </c>
      <c r="P62" s="6" t="s">
        <v>12</v>
      </c>
      <c r="Q62" s="6" t="s">
        <v>12</v>
      </c>
      <c r="R62" s="6" t="s">
        <v>12</v>
      </c>
      <c r="S62" s="3"/>
      <c r="T62" s="3"/>
      <c r="U62" s="3"/>
    </row>
    <row r="63" spans="1:21" ht="28.5" x14ac:dyDescent="0.45">
      <c r="A63" s="62">
        <v>42</v>
      </c>
      <c r="B63" s="9" t="s">
        <v>324</v>
      </c>
      <c r="C63" s="68"/>
      <c r="D63" s="8" t="str">
        <f>IF(C63="yes", "Charging workers recruitment fees or requiring them to lodge 'security deposits' can result in harmful and unfair labor practices, potentially leading to debt bondage or forced labor, forms of modern slavery. "&amp; "It's recommended that your company urgently reviews and rectifies these practices. Not only could you face legal repercussions in many jurisdictions, but these actions also significantly harm your company's reputation. "&amp; "The International Labour Organization (ILO) advocates for the principle that jobs should be free for workers and the costs associated with recruitment should be borne by the employer, not the employee.","")</f>
        <v/>
      </c>
      <c r="E63" s="4"/>
      <c r="F63" s="8"/>
      <c r="G63" s="8">
        <f>IF(C63="yes", -5, 0)</f>
        <v>0</v>
      </c>
      <c r="H63" s="4"/>
      <c r="I63" s="54">
        <v>42</v>
      </c>
      <c r="J63" s="8" t="s">
        <v>269</v>
      </c>
      <c r="K63" s="8" t="s">
        <v>142</v>
      </c>
      <c r="L63" s="6" t="s">
        <v>57</v>
      </c>
      <c r="M63" s="3"/>
      <c r="N63" s="6"/>
      <c r="O63" s="6" t="s">
        <v>35</v>
      </c>
      <c r="P63" s="6" t="s">
        <v>50</v>
      </c>
      <c r="Q63" s="7" t="s">
        <v>50</v>
      </c>
      <c r="R63" s="7" t="s">
        <v>50</v>
      </c>
      <c r="S63" s="3"/>
      <c r="T63" s="3"/>
      <c r="U63" s="3"/>
    </row>
    <row r="64" spans="1:21" ht="42.75" x14ac:dyDescent="0.45">
      <c r="A64" s="62">
        <v>43</v>
      </c>
      <c r="B64" s="26" t="s">
        <v>325</v>
      </c>
      <c r="C64" s="68"/>
      <c r="D64" s="6" t="str">
        <f>IF(C64="yes", "Retaining original identity-related documents of workers, such as passports, birth certificates, and national identity cards, is a highly concerning practice. "&amp; "It has the potential to infringe on workers' freedom of movement and could potentially contribute to situations of forced labor. These practices can cause significant legal and reputational risk for your company. "&amp; "It's strongly recommended that your company immediately review and amend such policies, ensuring the return of any withheld documents and respect for workers' personal rights.","")</f>
        <v/>
      </c>
      <c r="F64" s="8"/>
      <c r="G64" s="8">
        <f>IF(C64="yes", -5, 0)</f>
        <v>0</v>
      </c>
      <c r="H64" s="4"/>
      <c r="I64" s="54">
        <v>43</v>
      </c>
      <c r="J64" s="8" t="s">
        <v>273</v>
      </c>
      <c r="K64" s="8" t="s">
        <v>142</v>
      </c>
      <c r="L64" s="6" t="s">
        <v>58</v>
      </c>
      <c r="M64" s="3"/>
      <c r="N64" s="6"/>
      <c r="O64" s="6" t="s">
        <v>72</v>
      </c>
      <c r="P64" s="6" t="s">
        <v>72</v>
      </c>
      <c r="Q64" s="6" t="s">
        <v>72</v>
      </c>
      <c r="R64" s="6" t="s">
        <v>72</v>
      </c>
      <c r="S64" s="3"/>
      <c r="T64" s="3"/>
      <c r="U64" s="3"/>
    </row>
    <row r="65" spans="1:21" ht="38.549999999999997" customHeight="1" x14ac:dyDescent="0.45">
      <c r="A65" s="62">
        <v>44</v>
      </c>
      <c r="B65" s="9" t="s">
        <v>135</v>
      </c>
      <c r="C65" s="68"/>
      <c r="D65" s="8"/>
      <c r="E65" s="4"/>
      <c r="F65" s="8"/>
      <c r="G65" s="8">
        <f>IF(C65="yes", 0, 0)</f>
        <v>0</v>
      </c>
      <c r="H65" s="4"/>
      <c r="I65" s="54">
        <v>44</v>
      </c>
      <c r="J65" s="8" t="s">
        <v>289</v>
      </c>
      <c r="K65" s="8" t="s">
        <v>143</v>
      </c>
      <c r="L65" s="6" t="s">
        <v>59</v>
      </c>
      <c r="M65" s="3"/>
      <c r="N65" s="6"/>
      <c r="O65" s="6" t="s">
        <v>20</v>
      </c>
      <c r="P65" s="6" t="s">
        <v>20</v>
      </c>
      <c r="Q65" s="7" t="s">
        <v>20</v>
      </c>
      <c r="R65" s="7" t="s">
        <v>20</v>
      </c>
      <c r="S65" s="3"/>
      <c r="T65" s="3"/>
      <c r="U65" s="3"/>
    </row>
    <row r="66" spans="1:21" ht="28.5" x14ac:dyDescent="0.45">
      <c r="A66" s="62" t="s">
        <v>99</v>
      </c>
      <c r="B66" s="9" t="s">
        <v>134</v>
      </c>
      <c r="C66" s="68"/>
      <c r="D66" s="8" t="str">
        <f>IF(AND(C65="Yes", C66="No"), "If your company provides worker accommodation, it is crucial that"&amp; " you conduct regular checks to ensure that living conditions meet legal requirements"&amp; " for health and safety. Not doing so could expose your company to severe legal, "&amp; "financial, and reputational risks. It is also imperative that workers are free to "&amp; "leave at will to respect their personal freedom and rights. Please prioritize "&amp; "reviewing and implementing adequate checks and balances in the workers' "&amp; "accommodation policy.", "")</f>
        <v/>
      </c>
      <c r="E66" s="4"/>
      <c r="F66" s="8"/>
      <c r="G66" s="8">
        <f>IF(OR(C66="", C66="yes", C66="N/A"), 0, IF(C66="no", -5, ""))</f>
        <v>0</v>
      </c>
      <c r="H66" s="4"/>
      <c r="I66" s="54" t="s">
        <v>99</v>
      </c>
      <c r="J66" s="8" t="s">
        <v>290</v>
      </c>
      <c r="K66" s="8" t="s">
        <v>141</v>
      </c>
      <c r="L66" s="6"/>
      <c r="M66" s="3"/>
      <c r="N66" s="6"/>
      <c r="O66" s="6"/>
      <c r="P66" s="6"/>
      <c r="Q66" s="7"/>
      <c r="R66" s="7"/>
      <c r="S66" s="3"/>
      <c r="T66" s="3"/>
      <c r="U66" s="3"/>
    </row>
    <row r="67" spans="1:21" ht="28.5" x14ac:dyDescent="0.45">
      <c r="A67" s="62">
        <v>45</v>
      </c>
      <c r="B67" s="9" t="s">
        <v>98</v>
      </c>
      <c r="C67" s="68"/>
      <c r="D67" s="8"/>
      <c r="E67" s="4"/>
      <c r="F67" s="6"/>
      <c r="G67" s="8">
        <f>IF(C67="yes", 0, 0)</f>
        <v>0</v>
      </c>
      <c r="H67" s="4"/>
      <c r="I67" s="54">
        <v>45</v>
      </c>
      <c r="J67" s="8" t="s">
        <v>270</v>
      </c>
      <c r="K67" s="8" t="s">
        <v>143</v>
      </c>
      <c r="L67" s="6" t="s">
        <v>60</v>
      </c>
      <c r="M67" s="3"/>
      <c r="N67" s="6"/>
      <c r="O67" s="6" t="s">
        <v>13</v>
      </c>
      <c r="P67" s="6" t="s">
        <v>50</v>
      </c>
      <c r="Q67" s="7" t="s">
        <v>50</v>
      </c>
      <c r="R67" s="7" t="s">
        <v>50</v>
      </c>
      <c r="S67" s="3"/>
      <c r="T67" s="3"/>
      <c r="U67" s="3"/>
    </row>
    <row r="68" spans="1:21" ht="76.45" customHeight="1" thickBot="1" x14ac:dyDescent="0.5">
      <c r="A68" s="64" t="s">
        <v>140</v>
      </c>
      <c r="B68" s="79" t="s">
        <v>100</v>
      </c>
      <c r="C68" s="80"/>
      <c r="D68" s="6"/>
      <c r="F68" s="28" t="s">
        <v>79</v>
      </c>
      <c r="G68" s="8">
        <f>IF(TRIM(LOWER(F68))="N/A", 0, IF(TRIM(LOWER(F68))="No Answer", -5, IF(TRIM(LOWER(F68))="Average Answer", 1, IF(TRIM(LOWER(F68))="Good Answer",2, ""))))</f>
        <v>0</v>
      </c>
      <c r="I68" s="52" t="s">
        <v>140</v>
      </c>
      <c r="J68" s="8" t="s">
        <v>271</v>
      </c>
      <c r="K68" s="8" t="s">
        <v>257</v>
      </c>
      <c r="L68" s="8" t="s">
        <v>327</v>
      </c>
      <c r="N68" s="7"/>
      <c r="O68" s="6"/>
      <c r="P68" s="6"/>
      <c r="Q68" s="7"/>
      <c r="R68" s="7"/>
    </row>
    <row r="69" spans="1:21" ht="19.899999999999999" customHeight="1" x14ac:dyDescent="0.45">
      <c r="B69" s="4"/>
      <c r="C69" s="78"/>
      <c r="D69" s="76"/>
      <c r="F69" s="28"/>
      <c r="G69" s="8"/>
      <c r="I69" s="52"/>
      <c r="J69" s="8"/>
      <c r="K69" s="8"/>
      <c r="L69" s="8"/>
      <c r="N69" s="7"/>
      <c r="O69" s="6"/>
      <c r="P69" s="6"/>
      <c r="Q69" s="7"/>
      <c r="R69" s="7"/>
    </row>
    <row r="70" spans="1:21" ht="85.5" x14ac:dyDescent="0.45">
      <c r="B70" s="77" t="s">
        <v>300</v>
      </c>
      <c r="D70" s="76"/>
      <c r="F70" s="6" t="s">
        <v>154</v>
      </c>
      <c r="G70" s="6">
        <f>SUM(G52:G68)</f>
        <v>-20</v>
      </c>
      <c r="I70" s="52"/>
      <c r="J70" s="8"/>
      <c r="K70" s="36" t="s">
        <v>292</v>
      </c>
      <c r="L70" s="7"/>
      <c r="N70" s="7"/>
      <c r="O70" s="6"/>
      <c r="P70" s="6"/>
      <c r="Q70" s="7"/>
      <c r="R70" s="7"/>
    </row>
    <row r="71" spans="1:21" x14ac:dyDescent="0.45">
      <c r="B71" s="65"/>
      <c r="D71" s="6"/>
      <c r="F71" s="6"/>
      <c r="G71" s="6"/>
      <c r="N71" s="7"/>
      <c r="O71" s="6"/>
      <c r="P71" s="6"/>
      <c r="Q71" s="7"/>
      <c r="R71" s="7"/>
    </row>
    <row r="72" spans="1:21" x14ac:dyDescent="0.45">
      <c r="B72" s="66"/>
      <c r="D72" s="6"/>
      <c r="F72" s="6"/>
      <c r="G72" s="6"/>
      <c r="N72" s="7"/>
      <c r="O72" s="6"/>
      <c r="P72" s="6"/>
      <c r="Q72" s="7"/>
      <c r="R72" s="7"/>
    </row>
    <row r="73" spans="1:21" x14ac:dyDescent="0.45">
      <c r="B73" s="38" t="s">
        <v>277</v>
      </c>
    </row>
    <row r="74" spans="1:21" ht="228" x14ac:dyDescent="0.45">
      <c r="B74" s="3" t="s">
        <v>276</v>
      </c>
      <c r="F74" s="3" t="s">
        <v>168</v>
      </c>
      <c r="G74" s="3">
        <f>G16+G36+G50+G70</f>
        <v>-20</v>
      </c>
      <c r="K74" s="3" t="s">
        <v>164</v>
      </c>
      <c r="L74" s="39">
        <f>5+32+23+10</f>
        <v>70</v>
      </c>
    </row>
    <row r="75" spans="1:21" x14ac:dyDescent="0.45">
      <c r="F75" s="3" t="str">
        <f>IF(G74&gt;=65, "Leading Maturity",
IF(G74&gt;=40, "Established Maturity",
IF(G74&gt;=23, "Developing Maturity",
IF(G74&gt;=10, "Basic/Low Maturity",
IF(G74&gt;=5, "Bare Minimum Maturity",
"Massive Red Flag")))))</f>
        <v>Massive Red Flag</v>
      </c>
      <c r="K75" t="s">
        <v>165</v>
      </c>
      <c r="L75">
        <f>5+30+23+7</f>
        <v>65</v>
      </c>
    </row>
    <row r="76" spans="1:21" x14ac:dyDescent="0.45">
      <c r="K76" t="s">
        <v>295</v>
      </c>
      <c r="L76">
        <f>5+19+14+7</f>
        <v>45</v>
      </c>
    </row>
    <row r="77" spans="1:21" x14ac:dyDescent="0.45">
      <c r="K77" t="s">
        <v>294</v>
      </c>
      <c r="L77">
        <f>1+5+11+6</f>
        <v>23</v>
      </c>
    </row>
    <row r="78" spans="1:21" x14ac:dyDescent="0.45">
      <c r="K78" t="s">
        <v>169</v>
      </c>
      <c r="L78">
        <f>0+4+11+5</f>
        <v>20</v>
      </c>
    </row>
    <row r="79" spans="1:21" x14ac:dyDescent="0.45">
      <c r="K79" t="s">
        <v>170</v>
      </c>
      <c r="L79">
        <v>5</v>
      </c>
    </row>
    <row r="80" spans="1:21" x14ac:dyDescent="0.45">
      <c r="K80" t="s">
        <v>293</v>
      </c>
    </row>
    <row r="82" spans="2:11" x14ac:dyDescent="0.45">
      <c r="K82" t="s">
        <v>328</v>
      </c>
    </row>
    <row r="85" spans="2:11" x14ac:dyDescent="0.45">
      <c r="B85" s="3"/>
    </row>
    <row r="86" spans="2:11" x14ac:dyDescent="0.45">
      <c r="B86" s="3"/>
    </row>
    <row r="90" spans="2:11" ht="15.4" x14ac:dyDescent="0.45">
      <c r="F90" s="56"/>
    </row>
    <row r="91" spans="2:11" x14ac:dyDescent="0.45">
      <c r="F91"/>
    </row>
    <row r="92" spans="2:11" ht="15.4" x14ac:dyDescent="0.45">
      <c r="F92" s="56"/>
    </row>
    <row r="93" spans="2:11" x14ac:dyDescent="0.45">
      <c r="F93"/>
    </row>
    <row r="94" spans="2:11" ht="15.4" x14ac:dyDescent="0.45">
      <c r="F94" s="56"/>
    </row>
    <row r="95" spans="2:11" x14ac:dyDescent="0.45">
      <c r="F95" s="18"/>
    </row>
    <row r="96" spans="2:11" ht="15.4" x14ac:dyDescent="0.45">
      <c r="F96" s="57"/>
    </row>
    <row r="97" spans="6:6" ht="15.4" x14ac:dyDescent="0.45">
      <c r="F97" s="57"/>
    </row>
    <row r="98" spans="6:6" ht="15.4" x14ac:dyDescent="0.45">
      <c r="F98" s="57"/>
    </row>
    <row r="99" spans="6:6" ht="15.4" x14ac:dyDescent="0.45">
      <c r="F99" s="57"/>
    </row>
    <row r="100" spans="6:6" x14ac:dyDescent="0.45">
      <c r="F100"/>
    </row>
    <row r="101" spans="6:6" ht="15.4" x14ac:dyDescent="0.45">
      <c r="F101" s="56"/>
    </row>
    <row r="102" spans="6:6" x14ac:dyDescent="0.45">
      <c r="F102" s="18"/>
    </row>
    <row r="103" spans="6:6" ht="15.4" x14ac:dyDescent="0.45">
      <c r="F103" s="57"/>
    </row>
    <row r="104" spans="6:6" ht="15.4" x14ac:dyDescent="0.45">
      <c r="F104" s="57"/>
    </row>
    <row r="105" spans="6:6" ht="15.4" x14ac:dyDescent="0.45">
      <c r="F105" s="57"/>
    </row>
    <row r="106" spans="6:6" ht="15.4" x14ac:dyDescent="0.45">
      <c r="F106" s="57"/>
    </row>
    <row r="107" spans="6:6" ht="15.4" x14ac:dyDescent="0.45">
      <c r="F107" s="57"/>
    </row>
    <row r="108" spans="6:6" ht="15.4" x14ac:dyDescent="0.45">
      <c r="F108" s="57"/>
    </row>
    <row r="109" spans="6:6" ht="15.4" x14ac:dyDescent="0.45">
      <c r="F109" s="57"/>
    </row>
    <row r="110" spans="6:6" ht="15.4" x14ac:dyDescent="0.45">
      <c r="F110" s="57"/>
    </row>
    <row r="111" spans="6:6" ht="15.4" x14ac:dyDescent="0.45">
      <c r="F111" s="57"/>
    </row>
    <row r="112" spans="6:6" ht="15.4" x14ac:dyDescent="0.45">
      <c r="F112" s="57"/>
    </row>
    <row r="113" spans="6:6" ht="15.4" x14ac:dyDescent="0.45">
      <c r="F113" s="57"/>
    </row>
    <row r="114" spans="6:6" ht="15.4" x14ac:dyDescent="0.45">
      <c r="F114" s="57"/>
    </row>
    <row r="115" spans="6:6" ht="15.4" x14ac:dyDescent="0.45">
      <c r="F115" s="57"/>
    </row>
    <row r="116" spans="6:6" ht="15.4" x14ac:dyDescent="0.45">
      <c r="F116" s="57"/>
    </row>
    <row r="117" spans="6:6" ht="15.4" x14ac:dyDescent="0.45">
      <c r="F117" s="57"/>
    </row>
    <row r="118" spans="6:6" ht="15.4" x14ac:dyDescent="0.45">
      <c r="F118" s="57"/>
    </row>
    <row r="119" spans="6:6" x14ac:dyDescent="0.45">
      <c r="F119"/>
    </row>
    <row r="120" spans="6:6" ht="15.4" x14ac:dyDescent="0.45">
      <c r="F120" s="56"/>
    </row>
    <row r="121" spans="6:6" x14ac:dyDescent="0.45">
      <c r="F121" s="18"/>
    </row>
    <row r="122" spans="6:6" ht="15.4" x14ac:dyDescent="0.45">
      <c r="F122" s="57"/>
    </row>
    <row r="123" spans="6:6" ht="15.4" x14ac:dyDescent="0.45">
      <c r="F123" s="57"/>
    </row>
    <row r="124" spans="6:6" ht="15.4" x14ac:dyDescent="0.45">
      <c r="F124" s="57"/>
    </row>
    <row r="125" spans="6:6" ht="15.4" x14ac:dyDescent="0.45">
      <c r="F125" s="57"/>
    </row>
    <row r="126" spans="6:6" ht="15.4" x14ac:dyDescent="0.45">
      <c r="F126" s="57"/>
    </row>
    <row r="127" spans="6:6" ht="15.4" x14ac:dyDescent="0.45">
      <c r="F127" s="57"/>
    </row>
    <row r="128" spans="6:6" ht="15.4" x14ac:dyDescent="0.45">
      <c r="F128" s="57"/>
    </row>
    <row r="129" spans="6:6" ht="15.4" x14ac:dyDescent="0.45">
      <c r="F129" s="57"/>
    </row>
    <row r="130" spans="6:6" ht="15.4" x14ac:dyDescent="0.45">
      <c r="F130" s="57"/>
    </row>
    <row r="131" spans="6:6" ht="15.4" x14ac:dyDescent="0.45">
      <c r="F131" s="57"/>
    </row>
    <row r="132" spans="6:6" ht="15.4" x14ac:dyDescent="0.45">
      <c r="F132" s="57"/>
    </row>
    <row r="133" spans="6:6" ht="15.4" x14ac:dyDescent="0.45">
      <c r="F133" s="57"/>
    </row>
    <row r="134" spans="6:6" x14ac:dyDescent="0.45">
      <c r="F134"/>
    </row>
    <row r="135" spans="6:6" ht="15.4" x14ac:dyDescent="0.45">
      <c r="F135" s="56"/>
    </row>
    <row r="136" spans="6:6" x14ac:dyDescent="0.45">
      <c r="F136"/>
    </row>
    <row r="137" spans="6:6" ht="15.4" x14ac:dyDescent="0.45">
      <c r="F137" s="56"/>
    </row>
  </sheetData>
  <sheetProtection algorithmName="SHA-512" hashValue="0kKLsJBy3YMnOliQ2F7K3MwxmI4pTR2R+yN4coBMltpjS3HCY9GHjAJ7BJ2neC+/lD2UFxaWxqybgucsGdpvNw==" saltValue="SgnpnI2XoiOYkw+Hz9DwSw==" spinCount="100000" sheet="1" objects="1" scenarios="1"/>
  <phoneticPr fontId="7" type="noConversion"/>
  <conditionalFormatting sqref="F75">
    <cfRule type="containsText" dxfId="1" priority="1" operator="containsText" text="Bare Minimum Maturity">
      <formula>NOT(ISERROR(SEARCH("Bare Minimum Maturity",F75)))</formula>
    </cfRule>
    <cfRule type="containsText" dxfId="0" priority="2" operator="containsText" text="Massive Red Flag">
      <formula>NOT(ISERROR(SEARCH("Massive Red Flag",F75)))</formula>
    </cfRule>
  </conditionalFormatting>
  <pageMargins left="0.7" right="0.7" top="0.75" bottom="0.75" header="0.3" footer="0.3"/>
  <pageSetup paperSize="9" orientation="portrait" r:id="rId1"/>
  <ignoredErrors>
    <ignoredError sqref="G20" 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27C2531-CFAE-4BB1-AF69-8B958D43BF0C}">
          <x14:formula1>
            <xm:f>Sheet3!$A$2:$A$5</xm:f>
          </x14:formula1>
          <xm:sqref>C43:C47 C37:C38 C59:C67 C49:C57 C26 C15 C28 C30 C34 C32 C40 C18:C24</xm:sqref>
        </x14:dataValidation>
        <x14:dataValidation type="list" allowBlank="1" showInputMessage="1" showErrorMessage="1" xr:uid="{732A2DDF-DD70-45F5-BB93-4B530870F9CB}">
          <x14:formula1>
            <xm:f>Sheet3!$A$15:$A$18</xm:f>
          </x14:formula1>
          <xm:sqref>F35 F27 F25 F33 F31 F29 F14:F15 F41:F42 F48 F68:F69</xm:sqref>
        </x14:dataValidation>
        <x14:dataValidation type="list" allowBlank="1" showInputMessage="1" showErrorMessage="1" xr:uid="{2C93937D-FA24-4AF8-A026-05D5E6668865}">
          <x14:formula1>
            <xm:f>Sheet3!$A$8:$A$12</xm:f>
          </x14:formula1>
          <xm:sqref>C39</xm:sqref>
        </x14:dataValidation>
        <x14:dataValidation type="list" allowBlank="1" showInputMessage="1" showErrorMessage="1" xr:uid="{6B98BEF7-4187-4177-A48D-994F10F44426}">
          <x14:formula1>
            <xm:f>Sheet3!$A$37:$A$41</xm:f>
          </x14:formula1>
          <xm:sqref>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E231-F5AD-400E-9EF1-32938E5B4588}">
  <dimension ref="A1:A7"/>
  <sheetViews>
    <sheetView workbookViewId="0">
      <selection activeCell="A7" sqref="A7"/>
    </sheetView>
  </sheetViews>
  <sheetFormatPr defaultRowHeight="14.25" x14ac:dyDescent="0.45"/>
  <cols>
    <col min="1" max="1" width="157.59765625" customWidth="1"/>
  </cols>
  <sheetData>
    <row r="1" spans="1:1" ht="168.75" x14ac:dyDescent="0.45">
      <c r="A1" s="12" t="s">
        <v>73</v>
      </c>
    </row>
    <row r="2" spans="1:1" x14ac:dyDescent="0.45">
      <c r="A2" s="3"/>
    </row>
    <row r="3" spans="1:1" ht="168.75" x14ac:dyDescent="0.45">
      <c r="A3" s="12" t="s">
        <v>74</v>
      </c>
    </row>
    <row r="4" spans="1:1" x14ac:dyDescent="0.45">
      <c r="A4" s="3"/>
    </row>
    <row r="5" spans="1:1" ht="150" x14ac:dyDescent="0.45">
      <c r="A5" s="12" t="s">
        <v>75</v>
      </c>
    </row>
    <row r="6" spans="1:1" x14ac:dyDescent="0.45">
      <c r="A6" s="3"/>
    </row>
    <row r="7" spans="1:1" ht="225" x14ac:dyDescent="0.45">
      <c r="A7" s="1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5A0B9-B4E4-40D4-8314-D542FDB2BFD4}">
  <dimension ref="A1:E43"/>
  <sheetViews>
    <sheetView workbookViewId="0">
      <selection activeCell="G28" sqref="G28"/>
    </sheetView>
  </sheetViews>
  <sheetFormatPr defaultRowHeight="14.25" x14ac:dyDescent="0.45"/>
  <cols>
    <col min="1" max="1" width="140.06640625" customWidth="1"/>
  </cols>
  <sheetData>
    <row r="1" spans="1:5" x14ac:dyDescent="0.45">
      <c r="A1" t="s">
        <v>80</v>
      </c>
    </row>
    <row r="3" spans="1:5" x14ac:dyDescent="0.45">
      <c r="A3" t="s">
        <v>12</v>
      </c>
    </row>
    <row r="4" spans="1:5" x14ac:dyDescent="0.45">
      <c r="A4" t="s">
        <v>13</v>
      </c>
    </row>
    <row r="5" spans="1:5" x14ac:dyDescent="0.45">
      <c r="A5" t="s">
        <v>79</v>
      </c>
    </row>
    <row r="7" spans="1:5" ht="24" customHeight="1" x14ac:dyDescent="0.45">
      <c r="A7" t="s">
        <v>85</v>
      </c>
    </row>
    <row r="8" spans="1:5" ht="24" customHeight="1" x14ac:dyDescent="0.45"/>
    <row r="9" spans="1:5" ht="27.7" customHeight="1" x14ac:dyDescent="0.45">
      <c r="A9" s="3" t="s">
        <v>81</v>
      </c>
      <c r="D9" t="s">
        <v>117</v>
      </c>
      <c r="E9">
        <v>3</v>
      </c>
    </row>
    <row r="10" spans="1:5" x14ac:dyDescent="0.45">
      <c r="A10" t="s">
        <v>82</v>
      </c>
      <c r="D10" t="s">
        <v>29</v>
      </c>
      <c r="E10">
        <v>2</v>
      </c>
    </row>
    <row r="11" spans="1:5" x14ac:dyDescent="0.45">
      <c r="A11" t="s">
        <v>83</v>
      </c>
      <c r="D11" t="s">
        <v>118</v>
      </c>
      <c r="E11">
        <v>1</v>
      </c>
    </row>
    <row r="12" spans="1:5" x14ac:dyDescent="0.45">
      <c r="A12" t="s">
        <v>84</v>
      </c>
      <c r="D12" t="s">
        <v>119</v>
      </c>
      <c r="E12">
        <v>0</v>
      </c>
    </row>
    <row r="14" spans="1:5" x14ac:dyDescent="0.45">
      <c r="A14" t="s">
        <v>103</v>
      </c>
    </row>
    <row r="15" spans="1:5" x14ac:dyDescent="0.45">
      <c r="A15" t="s">
        <v>79</v>
      </c>
    </row>
    <row r="16" spans="1:5" x14ac:dyDescent="0.45">
      <c r="A16" t="s">
        <v>252</v>
      </c>
    </row>
    <row r="17" spans="1:1" x14ac:dyDescent="0.45">
      <c r="A17" t="s">
        <v>166</v>
      </c>
    </row>
    <row r="18" spans="1:1" x14ac:dyDescent="0.45">
      <c r="A18" t="s">
        <v>167</v>
      </c>
    </row>
    <row r="22" spans="1:1" x14ac:dyDescent="0.45">
      <c r="A22" t="s">
        <v>116</v>
      </c>
    </row>
    <row r="24" spans="1:1" ht="15.4" x14ac:dyDescent="0.45">
      <c r="A24" s="19" t="s">
        <v>112</v>
      </c>
    </row>
    <row r="25" spans="1:1" ht="15.4" x14ac:dyDescent="0.45">
      <c r="A25" s="19" t="s">
        <v>113</v>
      </c>
    </row>
    <row r="26" spans="1:1" ht="15.4" x14ac:dyDescent="0.45">
      <c r="A26" s="19" t="s">
        <v>114</v>
      </c>
    </row>
    <row r="27" spans="1:1" ht="15.4" x14ac:dyDescent="0.45">
      <c r="A27" s="19" t="s">
        <v>115</v>
      </c>
    </row>
    <row r="29" spans="1:1" x14ac:dyDescent="0.45">
      <c r="A29" t="s">
        <v>125</v>
      </c>
    </row>
    <row r="31" spans="1:1" x14ac:dyDescent="0.45">
      <c r="A31" s="21" t="s">
        <v>122</v>
      </c>
    </row>
    <row r="32" spans="1:1" x14ac:dyDescent="0.45">
      <c r="A32" s="22" t="s">
        <v>123</v>
      </c>
    </row>
    <row r="33" spans="1:1" x14ac:dyDescent="0.45">
      <c r="A33" s="23" t="s">
        <v>124</v>
      </c>
    </row>
    <row r="36" spans="1:1" x14ac:dyDescent="0.45">
      <c r="A36" t="s">
        <v>131</v>
      </c>
    </row>
    <row r="38" spans="1:1" ht="15.4" x14ac:dyDescent="0.55000000000000004">
      <c r="A38" s="25" t="s">
        <v>127</v>
      </c>
    </row>
    <row r="39" spans="1:1" x14ac:dyDescent="0.45">
      <c r="A39" t="s">
        <v>128</v>
      </c>
    </row>
    <row r="40" spans="1:1" x14ac:dyDescent="0.45">
      <c r="A40" t="s">
        <v>129</v>
      </c>
    </row>
    <row r="41" spans="1:1" ht="15.4" x14ac:dyDescent="0.55000000000000004">
      <c r="A41" s="25" t="s">
        <v>130</v>
      </c>
    </row>
    <row r="43" spans="1:1" x14ac:dyDescent="0.45">
      <c r="A43" s="3"/>
    </row>
  </sheetData>
  <pageMargins left="0.7" right="0.7" top="0.75" bottom="0.75" header="0.3" footer="0.3"/>
  <pageSetup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s xmlns="4e4f6fed-9a20-48be-8924-05f2a92e3743">true</Projects>
    <lcf76f155ced4ddcb4097134ff3c332f xmlns="4e4f6fed-9a20-48be-8924-05f2a92e3743">
      <Terms xmlns="http://schemas.microsoft.com/office/infopath/2007/PartnerControls"/>
    </lcf76f155ced4ddcb4097134ff3c332f>
    <TaxCatchAll xmlns="6e7d4f16-3a02-459a-9407-f6bd2e40f927" xsi:nil="true"/>
    <Maturity xmlns="4e4f6fed-9a20-48be-8924-05f2a92e3743" xsi:nil="true"/>
    <Status xmlns="4e4f6fed-9a20-48be-8924-05f2a92e3743" xsi:nil="true"/>
    <DateReceived xmlns="4e4f6fed-9a20-48be-8924-05f2a92e3743" xsi:nil="true"/>
    <Maturityv1 xmlns="4e4f6fed-9a20-48be-8924-05f2a92e3743" xsi:nil="true"/>
    <Industry xmlns="4e4f6fed-9a20-48be-8924-05f2a92e3743" xsi:nil="true"/>
    <Comments xmlns="4e4f6fed-9a20-48be-8924-05f2a92e37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14FE09CDA82A4EA819F90090C6A42B" ma:contentTypeVersion="24" ma:contentTypeDescription="Create a new document." ma:contentTypeScope="" ma:versionID="bda8ba677f674614c04525161d221b61">
  <xsd:schema xmlns:xsd="http://www.w3.org/2001/XMLSchema" xmlns:xs="http://www.w3.org/2001/XMLSchema" xmlns:p="http://schemas.microsoft.com/office/2006/metadata/properties" xmlns:ns2="4e4f6fed-9a20-48be-8924-05f2a92e3743" xmlns:ns3="5286b502-a866-43b2-91e8-2be0a400a668" xmlns:ns4="6e7d4f16-3a02-459a-9407-f6bd2e40f927" targetNamespace="http://schemas.microsoft.com/office/2006/metadata/properties" ma:root="true" ma:fieldsID="c774e94b8943567c52057f38b523ba92" ns2:_="" ns3:_="" ns4:_="">
    <xsd:import namespace="4e4f6fed-9a20-48be-8924-05f2a92e3743"/>
    <xsd:import namespace="5286b502-a866-43b2-91e8-2be0a400a668"/>
    <xsd:import namespace="6e7d4f16-3a02-459a-9407-f6bd2e40f927"/>
    <xsd:element name="properties">
      <xsd:complexType>
        <xsd:sequence>
          <xsd:element name="documentManagement">
            <xsd:complexType>
              <xsd:all>
                <xsd:element ref="ns2:MediaServiceMetadata" minOccurs="0"/>
                <xsd:element ref="ns2:MediaServiceFastMetadata" minOccurs="0"/>
                <xsd:element ref="ns2:DateReceived" minOccurs="0"/>
                <xsd:element ref="ns2:Maturity" minOccurs="0"/>
                <xsd:element ref="ns2:Statu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aturityv1" minOccurs="0"/>
                <xsd:element ref="ns2:Projects" minOccurs="0"/>
                <xsd:element ref="ns2:Industry" minOccurs="0"/>
                <xsd:element ref="ns2:Comme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f6fed-9a20-48be-8924-05f2a92e37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Received" ma:index="10" nillable="true" ma:displayName="Date Received" ma:format="DateOnly" ma:internalName="DateReceived">
      <xsd:simpleType>
        <xsd:restriction base="dms:DateTime"/>
      </xsd:simpleType>
    </xsd:element>
    <xsd:element name="Maturity" ma:index="11" nillable="true" ma:displayName="Maturity" ma:description="Leading &#10;Performing  &#10;Emerging &#10;Basic/Low &#10;Ad hoc&#10;" ma:format="Dropdown" ma:internalName="Maturity">
      <xsd:simpleType>
        <xsd:restriction base="dms:Choice">
          <xsd:enumeration value="Ad hoc"/>
          <xsd:enumeration value="Basic/Low"/>
          <xsd:enumeration value="Emerging"/>
          <xsd:enumeration value="Performing"/>
          <xsd:enumeration value="Leading"/>
        </xsd:restriction>
      </xsd:simpleType>
    </xsd:element>
    <xsd:element name="Status" ma:index="12" nillable="true" ma:displayName="Status" ma:description="Ready for Review&#10;Ready to be sent&#10;Sent" ma:format="Dropdown" ma:internalName="Status">
      <xsd:simpleType>
        <xsd:restriction base="dms:Choice">
          <xsd:enumeration value="Ready for Review"/>
          <xsd:enumeration value="Ready to Provide Feedback"/>
          <xsd:enumeration value="Feedback Provided"/>
          <xsd:enumeration value="Not Required"/>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2251c04-c9de-456d-968f-8eba61de89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aturityv1" ma:index="25" nillable="true" ma:displayName="Maturity v1" ma:description="&#10;&#10;&#10;&#10;" ma:format="Dropdown" ma:internalName="Maturityv1">
      <xsd:simpleType>
        <xsd:restriction base="dms:Choice">
          <xsd:enumeration value="5 Leading Maturity"/>
          <xsd:enumeration value="4 Established Maturity"/>
          <xsd:enumeration value="3 Developing Maturity"/>
          <xsd:enumeration value="2 Basic/Low Maturity"/>
          <xsd:enumeration value="1 Bare Minimum Maturity"/>
        </xsd:restriction>
      </xsd:simpleType>
    </xsd:element>
    <xsd:element name="Projects" ma:index="26" nillable="true" ma:displayName="Projects" ma:default="1" ma:format="Dropdown" ma:internalName="Projects">
      <xsd:simpleType>
        <xsd:restriction base="dms:Boolean"/>
      </xsd:simpleType>
    </xsd:element>
    <xsd:element name="Industry" ma:index="27" nillable="true" ma:displayName="Industry" ma:format="Dropdown" ma:internalName="Industry">
      <xsd:simpleType>
        <xsd:restriction base="dms:Choice">
          <xsd:enumeration value="Consultancy"/>
          <xsd:enumeration value="Construction"/>
          <xsd:enumeration value="Choice 3"/>
        </xsd:restriction>
      </xsd:simpleType>
    </xsd:element>
    <xsd:element name="Comments" ma:index="28" nillable="true" ma:displayName="Comments" ma:format="Dropdown" ma:internalName="Comments">
      <xsd:simpleType>
        <xsd:restriction base="dms:Text">
          <xsd:maxLength value="255"/>
        </xsd:restriction>
      </xsd:simpleType>
    </xsd:element>
    <xsd:element name="MediaServiceDateTaken" ma:index="2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86b502-a866-43b2-91e8-2be0a400a66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d4f16-3a02-459a-9407-f6bd2e40f9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f4abd07-34da-4300-993a-42c9a10a77d0}" ma:internalName="TaxCatchAll" ma:showField="CatchAllData" ma:web="6e7d4f16-3a02-459a-9407-f6bd2e40f9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5BD44-B6F9-4E27-9AB4-1E86007A6E22}">
  <ds:schemaRefs>
    <ds:schemaRef ds:uri="http://schemas.microsoft.com/office/2006/metadata/properties"/>
    <ds:schemaRef ds:uri="http://schemas.microsoft.com/office/infopath/2007/PartnerControls"/>
    <ds:schemaRef ds:uri="4e4f6fed-9a20-48be-8924-05f2a92e3743"/>
    <ds:schemaRef ds:uri="6e7d4f16-3a02-459a-9407-f6bd2e40f927"/>
  </ds:schemaRefs>
</ds:datastoreItem>
</file>

<file path=customXml/itemProps2.xml><?xml version="1.0" encoding="utf-8"?>
<ds:datastoreItem xmlns:ds="http://schemas.openxmlformats.org/officeDocument/2006/customXml" ds:itemID="{985FF5A8-DBA0-4ADB-A5BD-CD1EF88D5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f6fed-9a20-48be-8924-05f2a92e3743"/>
    <ds:schemaRef ds:uri="5286b502-a866-43b2-91e8-2be0a400a668"/>
    <ds:schemaRef ds:uri="6e7d4f16-3a02-459a-9407-f6bd2e40f9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7D346-25B7-41DB-822C-E0F749771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Survey</vt:lpstr>
      <vt:lpstr>Sheet2</vt:lpstr>
      <vt:lpstr>Sheet3</vt:lpstr>
      <vt:lpstr>Survey!Print_Area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Jacobson</dc:creator>
  <cp:lastModifiedBy>Greg Jacobson</cp:lastModifiedBy>
  <dcterms:created xsi:type="dcterms:W3CDTF">2023-06-30T00:06:46Z</dcterms:created>
  <dcterms:modified xsi:type="dcterms:W3CDTF">2024-09-16T08:12:49Z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0x010100C614FE09CDA82A4EA819F90090C6A42B</vt:lpwstr>
  </property>
  <property fmtid="{D5CDD505-2E9C-101B-9397-08002B2CF9AE}" pid="3" name="MediaServiceImageTags">
    <vt:lpwstr/>
  </property>
</Properties>
</file>